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590" windowHeight="11370"/>
  </bookViews>
  <sheets>
    <sheet name="Erdgasrechner DEW21" sheetId="1" r:id="rId1"/>
    <sheet name="Stromrechner DEW21" sheetId="2" r:id="rId2"/>
  </sheets>
  <calcPr calcId="145621"/>
</workbook>
</file>

<file path=xl/calcChain.xml><?xml version="1.0" encoding="utf-8"?>
<calcChain xmlns="http://schemas.openxmlformats.org/spreadsheetml/2006/main">
  <c r="J23" i="2" l="1"/>
  <c r="D29" i="1" l="1"/>
  <c r="D28" i="1"/>
  <c r="D27" i="1"/>
  <c r="D26" i="1"/>
  <c r="D24" i="1"/>
  <c r="D23" i="1"/>
  <c r="D22" i="1"/>
  <c r="D20" i="1"/>
  <c r="D19" i="1"/>
  <c r="D18" i="1"/>
  <c r="D16" i="1"/>
  <c r="D15" i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M16" i="2"/>
  <c r="M10" i="2"/>
  <c r="M23" i="2" s="1"/>
  <c r="B10" i="2"/>
  <c r="B23" i="2" s="1"/>
  <c r="M15" i="2" l="1"/>
  <c r="M14" i="2"/>
  <c r="M18" i="2"/>
  <c r="G26" i="1"/>
  <c r="M19" i="2"/>
  <c r="M12" i="2"/>
  <c r="M13" i="2"/>
  <c r="M17" i="2"/>
  <c r="H26" i="1"/>
  <c r="F26" i="1"/>
  <c r="H22" i="1"/>
  <c r="F22" i="1"/>
  <c r="G22" i="1" s="1"/>
  <c r="H18" i="1"/>
  <c r="F18" i="1"/>
  <c r="G18" i="1" s="1"/>
  <c r="H14" i="1"/>
  <c r="H13" i="1"/>
  <c r="H12" i="1"/>
  <c r="H11" i="1"/>
  <c r="H10" i="1"/>
  <c r="J19" i="2" l="1"/>
  <c r="C19" i="2"/>
  <c r="B19" i="2"/>
  <c r="J18" i="2"/>
  <c r="G18" i="2"/>
  <c r="B18" i="2"/>
  <c r="J17" i="2"/>
  <c r="C17" i="2"/>
  <c r="B17" i="2"/>
  <c r="L16" i="2"/>
  <c r="J16" i="2"/>
  <c r="C16" i="2"/>
  <c r="B16" i="2"/>
  <c r="J15" i="2"/>
  <c r="G15" i="2"/>
  <c r="B15" i="2"/>
  <c r="J14" i="2"/>
  <c r="C14" i="2"/>
  <c r="B14" i="2"/>
  <c r="J13" i="2"/>
  <c r="G13" i="2"/>
  <c r="B13" i="2"/>
  <c r="J12" i="2"/>
  <c r="C12" i="2"/>
  <c r="B12" i="2"/>
  <c r="N10" i="2"/>
  <c r="N23" i="2" s="1"/>
  <c r="L10" i="2"/>
  <c r="L23" i="2" s="1"/>
  <c r="K10" i="2"/>
  <c r="K23" i="2" s="1"/>
  <c r="I10" i="2"/>
  <c r="I23" i="2" s="1"/>
  <c r="H10" i="2"/>
  <c r="G10" i="2"/>
  <c r="F10" i="2"/>
  <c r="F23" i="2" s="1"/>
  <c r="E10" i="2"/>
  <c r="E23" i="2" s="1"/>
  <c r="D10" i="2"/>
  <c r="D23" i="2" s="1"/>
  <c r="C10" i="2"/>
  <c r="H19" i="2" l="1"/>
  <c r="H23" i="2"/>
  <c r="H12" i="2"/>
  <c r="H16" i="2"/>
  <c r="H13" i="2"/>
  <c r="D14" i="2"/>
  <c r="D15" i="2"/>
  <c r="D17" i="2"/>
  <c r="H18" i="2"/>
  <c r="D19" i="2"/>
  <c r="H14" i="2"/>
  <c r="C15" i="2"/>
  <c r="C23" i="2"/>
  <c r="G16" i="2"/>
  <c r="G23" i="2"/>
  <c r="D12" i="2"/>
  <c r="D13" i="2"/>
  <c r="H15" i="2"/>
  <c r="D16" i="2"/>
  <c r="G17" i="2"/>
  <c r="C18" i="2"/>
  <c r="G19" i="2"/>
  <c r="G12" i="2"/>
  <c r="C13" i="2"/>
  <c r="G14" i="2"/>
  <c r="H17" i="2"/>
  <c r="D18" i="2"/>
  <c r="K13" i="2"/>
  <c r="K15" i="2"/>
  <c r="F12" i="2"/>
  <c r="F13" i="2"/>
  <c r="F14" i="2"/>
  <c r="F15" i="2"/>
  <c r="F16" i="2"/>
  <c r="F17" i="2"/>
  <c r="F18" i="2"/>
  <c r="F19" i="2"/>
  <c r="K12" i="2"/>
  <c r="K14" i="2"/>
  <c r="K16" i="2"/>
  <c r="K17" i="2"/>
  <c r="K18" i="2"/>
  <c r="K19" i="2"/>
  <c r="L12" i="2"/>
  <c r="L13" i="2"/>
  <c r="L14" i="2"/>
  <c r="L15" i="2"/>
  <c r="L17" i="2"/>
  <c r="L18" i="2"/>
  <c r="L19" i="2"/>
  <c r="E12" i="2"/>
  <c r="I12" i="2"/>
  <c r="N12" i="2"/>
  <c r="E13" i="2"/>
  <c r="I13" i="2"/>
  <c r="N13" i="2"/>
  <c r="E14" i="2"/>
  <c r="I14" i="2"/>
  <c r="N14" i="2"/>
  <c r="E15" i="2"/>
  <c r="I15" i="2"/>
  <c r="N15" i="2"/>
  <c r="E16" i="2"/>
  <c r="I16" i="2"/>
  <c r="N16" i="2"/>
  <c r="E17" i="2"/>
  <c r="I17" i="2"/>
  <c r="N17" i="2"/>
  <c r="E18" i="2"/>
  <c r="I18" i="2"/>
  <c r="N18" i="2"/>
  <c r="E19" i="2"/>
  <c r="I19" i="2"/>
  <c r="N19" i="2"/>
  <c r="H29" i="1" l="1"/>
  <c r="F29" i="1"/>
  <c r="G29" i="1" s="1"/>
  <c r="H23" i="1"/>
  <c r="H24" i="1"/>
  <c r="H28" i="1"/>
  <c r="H27" i="1"/>
  <c r="F28" i="1"/>
  <c r="G28" i="1" s="1"/>
  <c r="F27" i="1"/>
  <c r="G27" i="1" s="1"/>
  <c r="F24" i="1" l="1"/>
  <c r="G24" i="1" s="1"/>
  <c r="F23" i="1"/>
  <c r="G23" i="1" s="1"/>
  <c r="H16" i="1"/>
  <c r="H20" i="1"/>
  <c r="H19" i="1"/>
  <c r="F20" i="1"/>
  <c r="G20" i="1" s="1"/>
  <c r="F19" i="1"/>
  <c r="G19" i="1" s="1"/>
  <c r="H15" i="1"/>
  <c r="F15" i="1"/>
  <c r="G15" i="1" s="1"/>
  <c r="H9" i="1"/>
  <c r="F16" i="1"/>
  <c r="G16" i="1" s="1"/>
</calcChain>
</file>

<file path=xl/sharedStrings.xml><?xml version="1.0" encoding="utf-8"?>
<sst xmlns="http://schemas.openxmlformats.org/spreadsheetml/2006/main" count="116" uniqueCount="105">
  <si>
    <t>Anbieter</t>
  </si>
  <si>
    <t>Jahresverbrauch [kWh]</t>
  </si>
  <si>
    <t>Arbeitspreis [€/kWh]</t>
  </si>
  <si>
    <t>Gesamtsumme [€]</t>
  </si>
  <si>
    <t>Bemerkungen</t>
  </si>
  <si>
    <t>Jahresgrundpreis [€]</t>
  </si>
  <si>
    <t>Biogas aus de Reststoffen der Altpapierverwertung, 0,01 Cent/kWh Förderprogramm Sonnencent</t>
  </si>
  <si>
    <t>EWS Schönau</t>
  </si>
  <si>
    <t>unabhängiger Ökostrom- und Gasanbieter, Genossenschaft, Gründungsmitglied Greenpeace e.V.</t>
  </si>
  <si>
    <t>unabhängiger Ökostrom- und Gasanbieter, Genossenschaft</t>
  </si>
  <si>
    <t>unabhängiger Ökostrom- und Gasanbieter, Genossenschaft, Dachorganisation/Verbund von lokalen Bürgerenergiegesellschaften</t>
  </si>
  <si>
    <t>unabhängiger Ökostrom- und Gasanbieter, nicht an der Börse notierte Aktiengesellschaft</t>
  </si>
  <si>
    <t>60,1 % DSW21, 39,9 % Innogy SE (E.ON)</t>
  </si>
  <si>
    <t>unabhängiger Ökostrom- und Gasanbieter, Eigentümer Stadtwerke Konstanz</t>
  </si>
  <si>
    <t xml:space="preserve">Im Privatbesitz ohne kommunale Beteiligung, keine Verflechtung mit den vier großen Energieanbietern </t>
  </si>
  <si>
    <t xml:space="preserve">Vorbemerkung: Die Preise der beiden neuen DEW-Produkte „Komfort“ und „Premium“ sind mit den übrigen Preisen nur begrenzt vergleichbar, da hier zusammen mit der </t>
  </si>
  <si>
    <t>Stromlieferung optional einige zusätzliche Leistungen in Anspruch genommen werden können. Weitere Einschränkungen s. Fußnoten.</t>
  </si>
  <si>
    <t xml:space="preserve">DEW21 - Stromprodukte            </t>
  </si>
  <si>
    <t>LichtBlick SE</t>
  </si>
  <si>
    <t>Greenpeace energy</t>
  </si>
  <si>
    <t>Naturstrom AG</t>
  </si>
  <si>
    <t>24 Monate</t>
  </si>
  <si>
    <t>12 Monate</t>
  </si>
  <si>
    <t>1 Monat</t>
  </si>
  <si>
    <t>Verbrauchspreis je kWh</t>
  </si>
  <si>
    <t>Monatsgrundpreis</t>
  </si>
  <si>
    <t xml:space="preserve">Stromrechnung bei …… kWh/a: </t>
  </si>
  <si>
    <t>Mein Jahresstromverbrauch</t>
  </si>
  <si>
    <t>(im nachfolgendem Feld eintragen)</t>
  </si>
  <si>
    <t>Tarif: Basis, Laufzeit 12 Monate</t>
  </si>
  <si>
    <t>Tarif: Basis, Laufzeit 24 Monate</t>
  </si>
  <si>
    <t>Tarif: Komfort, Laufzeit 12 Monate</t>
  </si>
  <si>
    <t>Tarif: Komfort, Laufzeit 24 Monate</t>
  </si>
  <si>
    <t>Tarif: Preminium, Laufzeit 24 Monate</t>
  </si>
  <si>
    <t>Tarif: Basis, Laufzeit 1 Monat</t>
  </si>
  <si>
    <t>wie vor, jedoch Zugang zur DEW21 Vorteilswelt sowie Smarthome-Paket mit intelligenter Heizungssteuerung und Service-Packet (Direktdurchwahl, wählbarer Abbuchungstermin)</t>
  </si>
  <si>
    <t>5 % Biogas, 95 % Erdgas</t>
  </si>
  <si>
    <t>90 % Erdgas, 10 % Biogas</t>
  </si>
  <si>
    <t>100 % Biogas</t>
  </si>
  <si>
    <t>10 % Biogas, 90 % Erdgas</t>
  </si>
  <si>
    <t>20 % Biogas, 100 % Erdgas</t>
  </si>
  <si>
    <t>Online-Standard-Tarif, unterschiedliche Vertrags-Laufzeiten</t>
  </si>
  <si>
    <t>Biogas aus organischen Reststoffen, die aus Reststoffen bei der Zuckerrüben-Verarbeitung in Anklam, Mecklenburg-Vorpommern anfallen, 0,30 Cent/kWh Förderbeitrag für neue Erneubare-Energie-Projekte</t>
  </si>
  <si>
    <t>100 % Biogas aus organischen Reststoffen, die bei der Zuckerrüben-Verarbeitung in Ungarn anfallen, 0,25 Cent/kWh Förderbeitrag zum Ausbau von Biogasanlagen auf Reststoffbasis</t>
  </si>
  <si>
    <t>Biogas aus Rest- und Abfallstoffen, 0,10 Cent/kWh Förderbeitrag für neue Erneubare-Energie-Projekte</t>
  </si>
  <si>
    <t>wie vor, jedoch Zugang zur DEW21 Vorteilswelt (Rabatte, Freikarten für exklusive Events wie Konzerte, Kinopriviews etc.)</t>
  </si>
  <si>
    <t>100 % Erdgas</t>
  </si>
  <si>
    <t>0,6 bis 1,0 % Wasserstoff aus Windkraftanlagen, jahreszeitlich abhängig, Erdgasanteil 99,1 bis 99,4 %, 0,34 Cent/kWh Förderbeitrag zum Ausbau der Windgas-Technologie</t>
  </si>
  <si>
    <r>
      <t>CO2-Emissionen [kg/a]</t>
    </r>
    <r>
      <rPr>
        <b/>
        <vertAlign val="superscript"/>
        <sz val="11"/>
        <color theme="1"/>
        <rFont val="Arial"/>
        <family val="2"/>
      </rPr>
      <t>1</t>
    </r>
  </si>
  <si>
    <r>
      <t>)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Umrechnungsfaktor: 0,11288889 kg CO2 bei Verbrennung je kWh Erdgas gemäß Umweltbundesamt (</t>
    </r>
    <r>
      <rPr>
        <sz val="10"/>
        <color rgb="FFFF0000"/>
        <rFont val="Arial"/>
        <family val="2"/>
      </rPr>
      <t>https://uba.co2-rechner.de/de_DE/living-hs#panel-calc</t>
    </r>
    <r>
      <rPr>
        <sz val="10"/>
        <color theme="1"/>
        <rFont val="Arial"/>
        <family val="2"/>
      </rPr>
      <t>)</t>
    </r>
  </si>
  <si>
    <t xml:space="preserve"> Preisstand 01.02.2020.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</si>
  <si>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          Grundversorgungstarif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</si>
  <si>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         Online-Tarif, Vertragslaufzeit 24 Monate, Kündigungsfrist: 3 Monate vor Vertragsende</t>
    </r>
  </si>
  <si>
    <r>
      <t xml:space="preserve">Standard </t>
    </r>
    <r>
      <rPr>
        <vertAlign val="superscript"/>
        <sz val="10"/>
        <rFont val="Arial"/>
        <family val="2"/>
      </rPr>
      <t>1</t>
    </r>
  </si>
  <si>
    <r>
      <t xml:space="preserve">Basis </t>
    </r>
    <r>
      <rPr>
        <vertAlign val="superscript"/>
        <sz val="10"/>
        <rFont val="Arial"/>
        <family val="2"/>
      </rPr>
      <t>2</t>
    </r>
  </si>
  <si>
    <r>
      <t xml:space="preserve">Basis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</si>
  <si>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         Online-Tarif, Vertragslaufzeit 12  Monate, Kündigungsfrist: 3 Monate vor Vertragsende</t>
    </r>
  </si>
  <si>
    <r>
      <t xml:space="preserve">Basis 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</si>
  <si>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          Online-Tarif, Vertragslaufzeit 1  Monate, Kündigungsfrist: 1 Monat vor Vertragsende</t>
    </r>
  </si>
  <si>
    <r>
      <t xml:space="preserve">Komfort 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</si>
  <si>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Komfort-Paket: persönliche Beratung, Zugang zur DEW21-Vorteilswelt (Rabatte, Freikarten zu Veranstaltungen)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</si>
  <si>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)          Online-Tarif, Vertragslaufzeit 12 Monate, Kündigungsfrist: 3 Monate vor Vertragsende, Komfort-Paket: persönliche Beratung, Zugang zur DEW21-Vorteilswelt (Rabatte, Freikarten zu Veranstaltungen)</t>
    </r>
  </si>
  <si>
    <r>
      <t xml:space="preserve">Komfort </t>
    </r>
    <r>
      <rPr>
        <vertAlign val="superscript"/>
        <sz val="10"/>
        <rFont val="Arial"/>
        <family val="2"/>
      </rPr>
      <t>6</t>
    </r>
  </si>
  <si>
    <r>
      <t xml:space="preserve">Premium 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</si>
  <si>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)          Online-Tarif, Vertragslaufzeit 24 Monate, Kündigungsfrist: 3 Monate vor Vertragsende, Premium-Paket: persönliche Beratung, Zugang zur DEW21-Vorteilswelt (Rabatte, Freikarten zu Veranstaltungen), Energiesparberatung</t>
    </r>
  </si>
  <si>
    <r>
      <rPr>
        <sz val="10"/>
        <rFont val="Arial"/>
        <family val="2"/>
      </rPr>
      <t>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8</t>
    </r>
  </si>
  <si>
    <t>Strom09 (BVB/LichtBlick)</t>
  </si>
  <si>
    <r>
      <rPr>
        <sz val="10"/>
        <rFont val="Arial"/>
        <family val="2"/>
      </rPr>
      <t>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9</t>
    </r>
  </si>
  <si>
    <r>
      <rPr>
        <sz val="10"/>
        <rFont val="Arial"/>
        <family val="2"/>
      </rPr>
      <t>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10</t>
    </r>
  </si>
  <si>
    <t>www.strom09.de</t>
  </si>
  <si>
    <t>www.lichtblick.de</t>
  </si>
  <si>
    <t>www.ews-schoenau.de</t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</si>
  <si>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)          Online-Tarif, 100 % Ökostrom aus deutscher Wasserkraft, Vertragslaufzeit: keine Beschränkungen, eigenes Förderprogramm zum Ausbau der erneuerbaren Energien (Sonnencent) Kündigungsfrist: 1 Monat</t>
    </r>
  </si>
  <si>
    <r>
      <t>Basistarif 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11</t>
    </r>
  </si>
  <si>
    <r>
      <t>Fördertarif 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12</t>
    </r>
  </si>
  <si>
    <r>
      <t>Ökostrom</t>
    </r>
    <r>
      <rPr>
        <b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13</t>
    </r>
  </si>
  <si>
    <t>www.greenpeace-energy.de</t>
  </si>
  <si>
    <t>Strompreisrechner mit neuen DEW21-Tarifen (Stand: 02.02.2020)</t>
  </si>
  <si>
    <t>www.naturstrom.de</t>
  </si>
  <si>
    <r>
      <rPr>
        <vertAlign val="superscript"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)          Online-Tarif, 100 % Ökostrom aus deutscher Wasserkraft, Vertragslaufzeit: keine Beschränkungen, Kündigungsfrist: 1 Monat, Kooperation mit BvB 09, je Punkt in der Bundesliga erhält der Kunde eine Gutschrift über 1 kWh Strom, Förderung v. regionalen Projekten </t>
    </r>
  </si>
  <si>
    <r>
      <rPr>
        <vertAlign val="super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)        Online-Tarif, 100 % Ökostrom aus Wasser- und Windkraft, über 70 % aus Neuanlagen, Vertragslaufzeit: keine Beschränkungen, Kündigungsfrist: 1 Monat, eigenes Förderprogramm zum Ausbau der erneuerbaren Energien </t>
    </r>
    <r>
      <rPr>
        <sz val="11"/>
        <color theme="1"/>
        <rFont val="Calibri"/>
        <family val="2"/>
      </rPr>
      <t xml:space="preserve">→ </t>
    </r>
    <r>
      <rPr>
        <sz val="11"/>
        <color theme="1"/>
        <rFont val="Calibri"/>
        <family val="2"/>
        <scheme val="minor"/>
      </rPr>
      <t>Sonnencent</t>
    </r>
  </si>
  <si>
    <r>
      <rPr>
        <vertAlign val="superscript"/>
        <sz val="11"/>
        <color theme="1"/>
        <rFont val="Calibri"/>
        <family val="2"/>
        <scheme val="minor"/>
      </rPr>
      <t xml:space="preserve">12 </t>
    </r>
    <r>
      <rPr>
        <sz val="11"/>
        <color theme="1"/>
        <rFont val="Calibri"/>
        <family val="2"/>
        <scheme val="minor"/>
      </rPr>
      <t>)         Online-Tarif, 100 % Ökostrom aus Wasser- und Windkraft in Österreich und Deutschland, Vertragslaufzeit: keine Beschränkungen, Kündigungsfrist: 1 Monat,  eigenes Förderprogramm zum Ausbau der erneuerbaren Energien finanziert über einen Preisaufschlag</t>
    </r>
  </si>
  <si>
    <r>
      <rPr>
        <vertAlign val="superscript"/>
        <sz val="11"/>
        <color theme="1"/>
        <rFont val="Calibri"/>
        <family val="2"/>
        <scheme val="minor"/>
      </rPr>
      <t xml:space="preserve">11 </t>
    </r>
    <r>
      <rPr>
        <sz val="11"/>
        <color theme="1"/>
        <rFont val="Calibri"/>
        <family val="2"/>
        <scheme val="minor"/>
      </rPr>
      <t>)       Online-Tarif, 100 % Ökostrom aus Wasser- und Windkraft in Österreich und Deutschland, Vertragslaufzeit: keine Beschränkungen, Kündigungsfrist: 1 Monat</t>
    </r>
  </si>
  <si>
    <t xml:space="preserve">              von 1 Cent je kWh Stromverbrauch → Sonnencent</t>
  </si>
  <si>
    <r>
      <rPr>
        <vertAlign val="superscript"/>
        <sz val="11"/>
        <color theme="1"/>
        <rFont val="Calibri"/>
        <family val="2"/>
        <scheme val="minor"/>
      </rPr>
      <t xml:space="preserve">13 </t>
    </r>
    <r>
      <rPr>
        <sz val="11"/>
        <color theme="1"/>
        <rFont val="Calibri"/>
        <family val="2"/>
        <scheme val="minor"/>
      </rPr>
      <t xml:space="preserve">)        Online-Tarif, 100 % Ökostrom aus Wasser- und Windkraft aus Deutschland, Vertragslaufzeit: keine Beschränkungen, Kündigungsfrist: 1 Monat, eigenes Förderprogramm zum Ausbau der erneuerbaren Energien, bisher 14 Windparks und vier Photovoltaikanlagen </t>
    </r>
  </si>
  <si>
    <t xml:space="preserve">             mit einer Gesamtleistung von 86 MW errichtet (Sonnencent: 1,2 Cent je kWh Stromverbrauch ) </t>
  </si>
  <si>
    <t>Vertragslaufzeit, Internet-Adresse</t>
  </si>
  <si>
    <t>Erdgas-/Biogas-Preisvergleichsrechner mit neuen DEW21-Tarifen (Stand: 10.01.2020)</t>
  </si>
  <si>
    <t xml:space="preserve">Mein eigener Jahresverbrauch [kWh], hier eintragen: </t>
  </si>
  <si>
    <t>Website</t>
  </si>
  <si>
    <t xml:space="preserve">DEW21, 100 % Erdgas                          </t>
  </si>
  <si>
    <t>https://www.dew21.de</t>
  </si>
  <si>
    <t>https://www.greenpeace-energy.de/privatkunden/oekogas</t>
  </si>
  <si>
    <t>https://www.polarstern-energie.de/oekogas/#/privat/oekogas</t>
  </si>
  <si>
    <r>
      <t xml:space="preserve">Polarstern GmbH                    </t>
    </r>
    <r>
      <rPr>
        <sz val="10"/>
        <color theme="1"/>
        <rFont val="Arial"/>
        <family val="2"/>
      </rPr>
      <t xml:space="preserve">                                                </t>
    </r>
    <r>
      <rPr>
        <sz val="10"/>
        <color theme="1"/>
        <rFont val="Arial"/>
        <family val="2"/>
      </rPr>
      <t xml:space="preserve">                                                                           100% Biogas</t>
    </r>
  </si>
  <si>
    <r>
      <t xml:space="preserve">Greenpeace energy, windgas                              </t>
    </r>
    <r>
      <rPr>
        <b/>
        <sz val="10"/>
        <color theme="1"/>
        <rFont val="Arial"/>
        <family val="2"/>
      </rPr>
      <t xml:space="preserve">                                                             </t>
    </r>
    <r>
      <rPr>
        <sz val="10"/>
        <color theme="1"/>
        <rFont val="Arial"/>
        <family val="2"/>
      </rPr>
      <t>99 % Erdgas, Rest Wasserstoff aus Windkraft</t>
    </r>
  </si>
  <si>
    <t>https://buergerwerke.de/oekogas/buergeroekogas/</t>
  </si>
  <si>
    <t xml:space="preserve">Bürgerwerke                                                                     </t>
  </si>
  <si>
    <t>https://www.naturstrom.de/privatkunden/biogas/naturstrom-biogas/</t>
  </si>
  <si>
    <t xml:space="preserve">naturstrom                                               </t>
  </si>
  <si>
    <t>https://www.ews-schoenau.de/biogas/</t>
  </si>
  <si>
    <t xml:space="preserve">EWS Schönau                                             </t>
  </si>
  <si>
    <t xml:space="preserve">https://www.enspire-energie.de/biogas/ </t>
  </si>
  <si>
    <r>
      <t xml:space="preserve">Enspire,                                                                           </t>
    </r>
    <r>
      <rPr>
        <sz val="10"/>
        <color rgb="FFFF0000"/>
        <rFont val="Arial"/>
        <family val="2"/>
      </rPr>
      <t xml:space="preserve">    </t>
    </r>
    <r>
      <rPr>
        <b/>
        <sz val="10"/>
        <color theme="1"/>
        <rFont val="Arial"/>
        <family val="2"/>
      </rPr>
      <t xml:space="preserve">                                                          </t>
    </r>
    <r>
      <rPr>
        <sz val="10"/>
        <color theme="1"/>
        <rFont val="Arial"/>
        <family val="2"/>
      </rPr>
      <t>10 % Biogas, 90 % Erdgas</t>
    </r>
  </si>
  <si>
    <t>Biogas aus organischen Reststoffen, die aus Reststoffen bei der Zuckerrüben-Verarbeitung  anfallen, 0,10 Cent/kWh Förderbeitrag. CO2-Emissionen des Erdgasanteil wird durch Klimaschutz- maßnahmen klimaneutral ausgeglichen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</si>
</sst>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00&quot; €&quot;_-;\-* #,##0.0000&quot; €&quot;_-;_-* \-????&quot; €&quot;_-;_-@_-"/>
    <numFmt numFmtId="166" formatCode="_-* #,##0.00&quot; €&quot;_-;\-* #,##0.00&quot; €&quot;_-;_-* \-??&quot; €&quot;_-;_-@_-"/>
    <numFmt numFmtId="167" formatCode="_-* #,##0.000\ &quot;€&quot;_-;\-* #,##0.000\ &quot;€&quot;_-;_-* &quot;-&quot;???\ &quot;€&quot;_-;_-@_-"/>
    <numFmt numFmtId="168" formatCode="_-* #,##0.0000\ &quot;€&quot;_-;\-* #,##0.0000\ &quot;€&quot;_-;_-* &quot;-&quot;????\ &quot;€&quot;_-;_-@_-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7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rgb="FFFFFFCC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rgb="FFFFCCFF"/>
        <bgColor indexed="17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medium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22"/>
      </left>
      <right style="medium">
        <color indexed="22"/>
      </right>
      <top style="hair">
        <color indexed="22"/>
      </top>
      <bottom/>
      <diagonal/>
    </border>
    <border>
      <left/>
      <right style="medium">
        <color indexed="22"/>
      </right>
      <top style="hair">
        <color indexed="22"/>
      </top>
      <bottom/>
      <diagonal/>
    </border>
    <border>
      <left style="medium">
        <color indexed="22"/>
      </left>
      <right style="medium">
        <color indexed="22"/>
      </right>
      <top style="hair">
        <color indexed="22"/>
      </top>
      <bottom style="medium">
        <color indexed="22"/>
      </bottom>
      <diagonal/>
    </border>
    <border>
      <left/>
      <right style="medium">
        <color indexed="22"/>
      </right>
      <top style="hair">
        <color indexed="22"/>
      </top>
      <bottom style="medium">
        <color indexed="2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22"/>
      </left>
      <right style="medium">
        <color indexed="22"/>
      </right>
      <top/>
      <bottom style="hair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5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44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3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6" fillId="3" borderId="10" xfId="0" applyFont="1" applyFill="1" applyBorder="1"/>
    <xf numFmtId="0" fontId="4" fillId="3" borderId="14" xfId="0" applyFont="1" applyFill="1" applyBorder="1"/>
    <xf numFmtId="166" fontId="0" fillId="4" borderId="14" xfId="0" applyNumberFormat="1" applyFont="1" applyFill="1" applyBorder="1"/>
    <xf numFmtId="0" fontId="0" fillId="5" borderId="14" xfId="0" applyFont="1" applyFill="1" applyBorder="1"/>
    <xf numFmtId="0" fontId="4" fillId="3" borderId="16" xfId="0" applyFont="1" applyFill="1" applyBorder="1"/>
    <xf numFmtId="0" fontId="4" fillId="4" borderId="18" xfId="0" applyFont="1" applyFill="1" applyBorder="1" applyAlignment="1"/>
    <xf numFmtId="0" fontId="4" fillId="4" borderId="1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/>
    <xf numFmtId="167" fontId="0" fillId="0" borderId="0" xfId="0" applyNumberFormat="1"/>
    <xf numFmtId="167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horizontal="center" vertical="top"/>
    </xf>
    <xf numFmtId="44" fontId="1" fillId="2" borderId="5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/>
    </xf>
    <xf numFmtId="164" fontId="1" fillId="2" borderId="24" xfId="0" applyNumberFormat="1" applyFont="1" applyFill="1" applyBorder="1" applyAlignment="1">
      <alignment horizontal="center" vertical="top"/>
    </xf>
    <xf numFmtId="44" fontId="1" fillId="2" borderId="24" xfId="0" applyNumberFormat="1" applyFont="1" applyFill="1" applyBorder="1" applyAlignment="1">
      <alignment horizontal="center" vertical="top"/>
    </xf>
    <xf numFmtId="1" fontId="1" fillId="2" borderId="24" xfId="0" applyNumberFormat="1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/>
    </xf>
    <xf numFmtId="44" fontId="1" fillId="7" borderId="2" xfId="0" applyNumberFormat="1" applyFont="1" applyFill="1" applyBorder="1" applyAlignment="1">
      <alignment horizontal="center" vertical="top"/>
    </xf>
    <xf numFmtId="1" fontId="1" fillId="7" borderId="2" xfId="0" applyNumberFormat="1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44" fontId="1" fillId="7" borderId="5" xfId="0" applyNumberFormat="1" applyFont="1" applyFill="1" applyBorder="1" applyAlignment="1">
      <alignment horizontal="center" vertical="top"/>
    </xf>
    <xf numFmtId="1" fontId="1" fillId="7" borderId="5" xfId="0" applyNumberFormat="1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44" fontId="1" fillId="7" borderId="3" xfId="0" applyNumberFormat="1" applyFont="1" applyFill="1" applyBorder="1" applyAlignment="1">
      <alignment horizontal="center" vertical="top"/>
    </xf>
    <xf numFmtId="1" fontId="1" fillId="7" borderId="23" xfId="0" applyNumberFormat="1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44" fontId="1" fillId="8" borderId="3" xfId="0" applyNumberFormat="1" applyFont="1" applyFill="1" applyBorder="1" applyAlignment="1">
      <alignment horizontal="center" vertical="top"/>
    </xf>
    <xf numFmtId="1" fontId="1" fillId="8" borderId="3" xfId="0" applyNumberFormat="1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44" fontId="1" fillId="8" borderId="5" xfId="0" applyNumberFormat="1" applyFont="1" applyFill="1" applyBorder="1" applyAlignment="1">
      <alignment horizontal="center" vertical="top"/>
    </xf>
    <xf numFmtId="1" fontId="1" fillId="8" borderId="5" xfId="0" applyNumberFormat="1" applyFont="1" applyFill="1" applyBorder="1" applyAlignment="1">
      <alignment horizontal="center" vertical="top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/>
    </xf>
    <xf numFmtId="164" fontId="1" fillId="9" borderId="1" xfId="0" applyNumberFormat="1" applyFont="1" applyFill="1" applyBorder="1" applyAlignment="1">
      <alignment horizontal="center" vertical="top"/>
    </xf>
    <xf numFmtId="44" fontId="1" fillId="9" borderId="1" xfId="0" applyNumberFormat="1" applyFont="1" applyFill="1" applyBorder="1" applyAlignment="1">
      <alignment horizontal="center" vertical="top"/>
    </xf>
    <xf numFmtId="1" fontId="1" fillId="9" borderId="1" xfId="0" applyNumberFormat="1" applyFont="1" applyFill="1" applyBorder="1" applyAlignment="1">
      <alignment horizontal="center" vertical="top"/>
    </xf>
    <xf numFmtId="0" fontId="1" fillId="10" borderId="3" xfId="0" applyFont="1" applyFill="1" applyBorder="1" applyAlignment="1">
      <alignment vertical="top" wrapText="1"/>
    </xf>
    <xf numFmtId="0" fontId="1" fillId="10" borderId="3" xfId="0" applyFont="1" applyFill="1" applyBorder="1" applyAlignment="1">
      <alignment horizontal="center" vertical="top"/>
    </xf>
    <xf numFmtId="164" fontId="1" fillId="10" borderId="3" xfId="0" applyNumberFormat="1" applyFont="1" applyFill="1" applyBorder="1" applyAlignment="1">
      <alignment horizontal="center" vertical="top"/>
    </xf>
    <xf numFmtId="44" fontId="1" fillId="10" borderId="3" xfId="0" applyNumberFormat="1" applyFont="1" applyFill="1" applyBorder="1" applyAlignment="1">
      <alignment horizontal="center" vertical="top"/>
    </xf>
    <xf numFmtId="1" fontId="1" fillId="10" borderId="3" xfId="0" applyNumberFormat="1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" fontId="1" fillId="7" borderId="4" xfId="0" applyNumberFormat="1" applyFont="1" applyFill="1" applyBorder="1" applyAlignment="1">
      <alignment horizontal="center" vertical="top"/>
    </xf>
    <xf numFmtId="44" fontId="1" fillId="7" borderId="25" xfId="0" applyNumberFormat="1" applyFont="1" applyFill="1" applyBorder="1" applyAlignment="1">
      <alignment horizontal="center" vertical="top"/>
    </xf>
    <xf numFmtId="0" fontId="1" fillId="11" borderId="3" xfId="0" applyFont="1" applyFill="1" applyBorder="1" applyAlignment="1">
      <alignment horizontal="center" vertical="top"/>
    </xf>
    <xf numFmtId="164" fontId="1" fillId="11" borderId="3" xfId="0" applyNumberFormat="1" applyFont="1" applyFill="1" applyBorder="1" applyAlignment="1">
      <alignment horizontal="center" vertical="top"/>
    </xf>
    <xf numFmtId="44" fontId="1" fillId="11" borderId="3" xfId="0" applyNumberFormat="1" applyFont="1" applyFill="1" applyBorder="1" applyAlignment="1">
      <alignment horizontal="center" vertical="top"/>
    </xf>
    <xf numFmtId="1" fontId="1" fillId="11" borderId="3" xfId="0" applyNumberFormat="1" applyFont="1" applyFill="1" applyBorder="1" applyAlignment="1">
      <alignment horizontal="center" vertical="top"/>
    </xf>
    <xf numFmtId="0" fontId="1" fillId="11" borderId="5" xfId="0" applyFont="1" applyFill="1" applyBorder="1" applyAlignment="1">
      <alignment horizontal="center" vertical="top"/>
    </xf>
    <xf numFmtId="164" fontId="1" fillId="11" borderId="5" xfId="0" applyNumberFormat="1" applyFont="1" applyFill="1" applyBorder="1" applyAlignment="1">
      <alignment horizontal="center" vertical="top"/>
    </xf>
    <xf numFmtId="44" fontId="1" fillId="11" borderId="5" xfId="0" applyNumberFormat="1" applyFont="1" applyFill="1" applyBorder="1" applyAlignment="1">
      <alignment horizontal="center" vertical="top"/>
    </xf>
    <xf numFmtId="1" fontId="1" fillId="11" borderId="5" xfId="0" applyNumberFormat="1" applyFont="1" applyFill="1" applyBorder="1" applyAlignment="1">
      <alignment horizontal="center" vertical="top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top"/>
    </xf>
    <xf numFmtId="164" fontId="1" fillId="12" borderId="1" xfId="0" applyNumberFormat="1" applyFont="1" applyFill="1" applyBorder="1" applyAlignment="1">
      <alignment horizontal="center" vertical="top"/>
    </xf>
    <xf numFmtId="44" fontId="1" fillId="12" borderId="1" xfId="0" applyNumberFormat="1" applyFont="1" applyFill="1" applyBorder="1" applyAlignment="1">
      <alignment horizontal="center" vertical="top"/>
    </xf>
    <xf numFmtId="1" fontId="1" fillId="12" borderId="1" xfId="0" applyNumberFormat="1" applyFont="1" applyFill="1" applyBorder="1" applyAlignment="1">
      <alignment horizontal="center" vertical="top"/>
    </xf>
    <xf numFmtId="0" fontId="1" fillId="11" borderId="23" xfId="0" applyFont="1" applyFill="1" applyBorder="1" applyAlignment="1">
      <alignment horizontal="center" vertical="top"/>
    </xf>
    <xf numFmtId="164" fontId="1" fillId="11" borderId="23" xfId="0" applyNumberFormat="1" applyFont="1" applyFill="1" applyBorder="1" applyAlignment="1">
      <alignment horizontal="center" vertical="top"/>
    </xf>
    <xf numFmtId="44" fontId="1" fillId="11" borderId="23" xfId="0" applyNumberFormat="1" applyFont="1" applyFill="1" applyBorder="1" applyAlignment="1">
      <alignment horizontal="center" vertical="top"/>
    </xf>
    <xf numFmtId="1" fontId="1" fillId="11" borderId="23" xfId="0" applyNumberFormat="1" applyFont="1" applyFill="1" applyBorder="1" applyAlignment="1">
      <alignment horizontal="center" vertical="top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44" fontId="11" fillId="6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3" borderId="16" xfId="0" applyNumberFormat="1" applyFont="1" applyFill="1" applyBorder="1" applyAlignment="1">
      <alignment horizontal="center"/>
    </xf>
    <xf numFmtId="166" fontId="1" fillId="4" borderId="16" xfId="0" applyNumberFormat="1" applyFont="1" applyFill="1" applyBorder="1"/>
    <xf numFmtId="166" fontId="1" fillId="4" borderId="18" xfId="0" applyNumberFormat="1" applyFont="1" applyFill="1" applyBorder="1"/>
    <xf numFmtId="0" fontId="1" fillId="5" borderId="16" xfId="0" applyFont="1" applyFill="1" applyBorder="1"/>
    <xf numFmtId="0" fontId="1" fillId="3" borderId="19" xfId="0" applyFont="1" applyFill="1" applyBorder="1"/>
    <xf numFmtId="0" fontId="1" fillId="5" borderId="19" xfId="0" applyFont="1" applyFill="1" applyBorder="1"/>
    <xf numFmtId="0" fontId="10" fillId="4" borderId="10" xfId="0" applyFont="1" applyFill="1" applyBorder="1" applyAlignment="1">
      <alignment horizontal="center"/>
    </xf>
    <xf numFmtId="0" fontId="4" fillId="3" borderId="13" xfId="0" applyFont="1" applyFill="1" applyBorder="1"/>
    <xf numFmtId="166" fontId="1" fillId="4" borderId="14" xfId="0" applyNumberFormat="1" applyFont="1" applyFill="1" applyBorder="1"/>
    <xf numFmtId="165" fontId="10" fillId="5" borderId="14" xfId="0" applyNumberFormat="1" applyFont="1" applyFill="1" applyBorder="1" applyAlignment="1">
      <alignment horizontal="center"/>
    </xf>
    <xf numFmtId="166" fontId="14" fillId="4" borderId="14" xfId="0" applyNumberFormat="1" applyFont="1" applyFill="1" applyBorder="1" applyAlignment="1">
      <alignment horizontal="center" wrapText="1"/>
    </xf>
    <xf numFmtId="166" fontId="10" fillId="5" borderId="14" xfId="0" applyNumberFormat="1" applyFont="1" applyFill="1" applyBorder="1" applyAlignment="1">
      <alignment horizontal="center"/>
    </xf>
    <xf numFmtId="166" fontId="1" fillId="5" borderId="6" xfId="0" applyNumberFormat="1" applyFont="1" applyFill="1" applyBorder="1"/>
    <xf numFmtId="166" fontId="1" fillId="5" borderId="26" xfId="0" applyNumberFormat="1" applyFont="1" applyFill="1" applyBorder="1"/>
    <xf numFmtId="166" fontId="1" fillId="5" borderId="14" xfId="0" applyNumberFormat="1" applyFont="1" applyFill="1" applyBorder="1"/>
    <xf numFmtId="168" fontId="1" fillId="4" borderId="14" xfId="0" applyNumberFormat="1" applyFont="1" applyFill="1" applyBorder="1"/>
    <xf numFmtId="168" fontId="14" fillId="4" borderId="14" xfId="0" applyNumberFormat="1" applyFont="1" applyFill="1" applyBorder="1" applyAlignment="1">
      <alignment horizontal="center" wrapText="1"/>
    </xf>
    <xf numFmtId="165" fontId="14" fillId="4" borderId="14" xfId="0" applyNumberFormat="1" applyFont="1" applyFill="1" applyBorder="1" applyAlignment="1">
      <alignment horizontal="center" vertical="center" wrapText="1"/>
    </xf>
    <xf numFmtId="166" fontId="14" fillId="4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13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7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0" fillId="7" borderId="0" xfId="0" applyFill="1"/>
    <xf numFmtId="0" fontId="4" fillId="7" borderId="0" xfId="0" applyFont="1" applyFill="1" applyBorder="1" applyAlignment="1">
      <alignment horizontal="center"/>
    </xf>
    <xf numFmtId="0" fontId="0" fillId="2" borderId="0" xfId="0" applyFill="1"/>
    <xf numFmtId="0" fontId="4" fillId="14" borderId="6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top" wrapText="1"/>
    </xf>
    <xf numFmtId="165" fontId="10" fillId="14" borderId="14" xfId="0" applyNumberFormat="1" applyFont="1" applyFill="1" applyBorder="1" applyAlignment="1">
      <alignment horizontal="center"/>
    </xf>
    <xf numFmtId="166" fontId="10" fillId="14" borderId="14" xfId="0" applyNumberFormat="1" applyFont="1" applyFill="1" applyBorder="1" applyAlignment="1">
      <alignment horizontal="center"/>
    </xf>
    <xf numFmtId="0" fontId="0" fillId="14" borderId="14" xfId="0" applyFont="1" applyFill="1" applyBorder="1"/>
    <xf numFmtId="166" fontId="1" fillId="14" borderId="6" xfId="0" applyNumberFormat="1" applyFont="1" applyFill="1" applyBorder="1"/>
    <xf numFmtId="166" fontId="1" fillId="14" borderId="6" xfId="0" applyNumberFormat="1" applyFont="1" applyFill="1" applyBorder="1" applyAlignment="1">
      <alignment horizontal="right"/>
    </xf>
    <xf numFmtId="166" fontId="1" fillId="14" borderId="14" xfId="0" applyNumberFormat="1" applyFont="1" applyFill="1" applyBorder="1"/>
    <xf numFmtId="166" fontId="1" fillId="14" borderId="14" xfId="0" applyNumberFormat="1" applyFont="1" applyFill="1" applyBorder="1" applyAlignment="1">
      <alignment horizontal="right"/>
    </xf>
    <xf numFmtId="166" fontId="1" fillId="14" borderId="26" xfId="0" applyNumberFormat="1" applyFont="1" applyFill="1" applyBorder="1"/>
    <xf numFmtId="166" fontId="1" fillId="14" borderId="26" xfId="0" applyNumberFormat="1" applyFont="1" applyFill="1" applyBorder="1" applyAlignment="1">
      <alignment horizontal="right"/>
    </xf>
    <xf numFmtId="0" fontId="1" fillId="14" borderId="16" xfId="0" applyFont="1" applyFill="1" applyBorder="1"/>
    <xf numFmtId="0" fontId="1" fillId="14" borderId="16" xfId="0" applyFont="1" applyFill="1" applyBorder="1" applyAlignment="1">
      <alignment horizontal="right"/>
    </xf>
    <xf numFmtId="0" fontId="1" fillId="14" borderId="19" xfId="0" applyFont="1" applyFill="1" applyBorder="1"/>
    <xf numFmtId="0" fontId="1" fillId="14" borderId="0" xfId="0" applyFont="1" applyFill="1" applyBorder="1" applyAlignment="1">
      <alignment horizontal="right"/>
    </xf>
    <xf numFmtId="166" fontId="1" fillId="14" borderId="21" xfId="0" applyNumberFormat="1" applyFont="1" applyFill="1" applyBorder="1" applyAlignment="1">
      <alignment horizontal="right"/>
    </xf>
    <xf numFmtId="0" fontId="0" fillId="12" borderId="0" xfId="0" applyFill="1"/>
    <xf numFmtId="0" fontId="0" fillId="0" borderId="0" xfId="0" applyFill="1"/>
    <xf numFmtId="0" fontId="0" fillId="11" borderId="0" xfId="0" applyFill="1"/>
    <xf numFmtId="0" fontId="10" fillId="15" borderId="13" xfId="0" applyFont="1" applyFill="1" applyBorder="1" applyAlignment="1">
      <alignment horizontal="center"/>
    </xf>
    <xf numFmtId="165" fontId="10" fillId="15" borderId="14" xfId="0" applyNumberFormat="1" applyFont="1" applyFill="1" applyBorder="1" applyAlignment="1">
      <alignment horizontal="center"/>
    </xf>
    <xf numFmtId="166" fontId="10" fillId="15" borderId="14" xfId="0" applyNumberFormat="1" applyFont="1" applyFill="1" applyBorder="1" applyAlignment="1">
      <alignment horizontal="center"/>
    </xf>
    <xf numFmtId="0" fontId="0" fillId="15" borderId="14" xfId="0" applyFont="1" applyFill="1" applyBorder="1"/>
    <xf numFmtId="166" fontId="10" fillId="15" borderId="6" xfId="0" applyNumberFormat="1" applyFont="1" applyFill="1" applyBorder="1" applyAlignment="1">
      <alignment horizontal="center"/>
    </xf>
    <xf numFmtId="166" fontId="1" fillId="15" borderId="26" xfId="0" applyNumberFormat="1" applyFont="1" applyFill="1" applyBorder="1"/>
    <xf numFmtId="0" fontId="1" fillId="15" borderId="16" xfId="0" applyFont="1" applyFill="1" applyBorder="1"/>
    <xf numFmtId="0" fontId="1" fillId="15" borderId="19" xfId="0" applyFont="1" applyFill="1" applyBorder="1"/>
    <xf numFmtId="0" fontId="4" fillId="16" borderId="6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vertical="top"/>
    </xf>
    <xf numFmtId="0" fontId="10" fillId="16" borderId="13" xfId="0" applyFont="1" applyFill="1" applyBorder="1" applyAlignment="1">
      <alignment horizontal="center"/>
    </xf>
    <xf numFmtId="165" fontId="10" fillId="16" borderId="14" xfId="0" applyNumberFormat="1" applyFont="1" applyFill="1" applyBorder="1" applyAlignment="1">
      <alignment horizontal="center"/>
    </xf>
    <xf numFmtId="166" fontId="10" fillId="16" borderId="14" xfId="0" applyNumberFormat="1" applyFont="1" applyFill="1" applyBorder="1" applyAlignment="1">
      <alignment horizontal="center"/>
    </xf>
    <xf numFmtId="0" fontId="0" fillId="16" borderId="14" xfId="0" applyFont="1" applyFill="1" applyBorder="1"/>
    <xf numFmtId="166" fontId="1" fillId="16" borderId="6" xfId="0" applyNumberFormat="1" applyFont="1" applyFill="1" applyBorder="1"/>
    <xf numFmtId="166" fontId="1" fillId="16" borderId="14" xfId="0" applyNumberFormat="1" applyFont="1" applyFill="1" applyBorder="1"/>
    <xf numFmtId="166" fontId="1" fillId="16" borderId="26" xfId="0" applyNumberFormat="1" applyFont="1" applyFill="1" applyBorder="1"/>
    <xf numFmtId="0" fontId="1" fillId="16" borderId="16" xfId="0" applyFont="1" applyFill="1" applyBorder="1"/>
    <xf numFmtId="0" fontId="1" fillId="16" borderId="19" xfId="0" applyFont="1" applyFill="1" applyBorder="1"/>
    <xf numFmtId="0" fontId="0" fillId="17" borderId="0" xfId="0" applyFill="1"/>
    <xf numFmtId="0" fontId="0" fillId="17" borderId="0" xfId="0" applyFont="1" applyFill="1"/>
    <xf numFmtId="0" fontId="11" fillId="6" borderId="2" xfId="0" applyFont="1" applyFill="1" applyBorder="1" applyAlignment="1">
      <alignment vertical="center" wrapText="1"/>
    </xf>
    <xf numFmtId="44" fontId="1" fillId="2" borderId="24" xfId="0" applyNumberFormat="1" applyFont="1" applyFill="1" applyBorder="1" applyAlignment="1">
      <alignment horizontal="right" vertical="top"/>
    </xf>
    <xf numFmtId="44" fontId="1" fillId="2" borderId="5" xfId="0" applyNumberFormat="1" applyFont="1" applyFill="1" applyBorder="1" applyAlignment="1">
      <alignment horizontal="right" vertical="top"/>
    </xf>
    <xf numFmtId="44" fontId="1" fillId="10" borderId="3" xfId="0" applyNumberFormat="1" applyFont="1" applyFill="1" applyBorder="1" applyAlignment="1">
      <alignment horizontal="right" vertical="top"/>
    </xf>
    <xf numFmtId="44" fontId="1" fillId="9" borderId="1" xfId="0" applyNumberFormat="1" applyFont="1" applyFill="1" applyBorder="1" applyAlignment="1">
      <alignment horizontal="right" vertical="top"/>
    </xf>
    <xf numFmtId="44" fontId="1" fillId="8" borderId="3" xfId="0" applyNumberFormat="1" applyFont="1" applyFill="1" applyBorder="1" applyAlignment="1">
      <alignment horizontal="right" vertical="top"/>
    </xf>
    <xf numFmtId="44" fontId="1" fillId="8" borderId="5" xfId="0" applyNumberFormat="1" applyFont="1" applyFill="1" applyBorder="1" applyAlignment="1">
      <alignment horizontal="right" vertical="top"/>
    </xf>
    <xf numFmtId="44" fontId="1" fillId="7" borderId="2" xfId="0" applyNumberFormat="1" applyFont="1" applyFill="1" applyBorder="1" applyAlignment="1">
      <alignment horizontal="right" vertical="top"/>
    </xf>
    <xf numFmtId="44" fontId="1" fillId="7" borderId="5" xfId="0" applyNumberFormat="1" applyFont="1" applyFill="1" applyBorder="1" applyAlignment="1">
      <alignment horizontal="right" vertical="top"/>
    </xf>
    <xf numFmtId="44" fontId="1" fillId="7" borderId="3" xfId="0" applyNumberFormat="1" applyFont="1" applyFill="1" applyBorder="1" applyAlignment="1">
      <alignment horizontal="right" vertical="top"/>
    </xf>
    <xf numFmtId="44" fontId="1" fillId="7" borderId="25" xfId="0" applyNumberFormat="1" applyFont="1" applyFill="1" applyBorder="1" applyAlignment="1">
      <alignment horizontal="right" vertical="top"/>
    </xf>
    <xf numFmtId="44" fontId="1" fillId="11" borderId="3" xfId="0" applyNumberFormat="1" applyFont="1" applyFill="1" applyBorder="1" applyAlignment="1">
      <alignment horizontal="right" vertical="top"/>
    </xf>
    <xf numFmtId="44" fontId="1" fillId="11" borderId="5" xfId="0" applyNumberFormat="1" applyFont="1" applyFill="1" applyBorder="1" applyAlignment="1">
      <alignment horizontal="right" vertical="top"/>
    </xf>
    <xf numFmtId="44" fontId="1" fillId="11" borderId="23" xfId="0" applyNumberFormat="1" applyFont="1" applyFill="1" applyBorder="1" applyAlignment="1">
      <alignment horizontal="right" vertical="top"/>
    </xf>
    <xf numFmtId="44" fontId="1" fillId="12" borderId="1" xfId="0" applyNumberFormat="1" applyFont="1" applyFill="1" applyBorder="1" applyAlignment="1">
      <alignment horizontal="right" vertical="top"/>
    </xf>
    <xf numFmtId="166" fontId="1" fillId="4" borderId="22" xfId="0" applyNumberFormat="1" applyFont="1" applyFill="1" applyBorder="1" applyAlignment="1">
      <alignment horizontal="right"/>
    </xf>
    <xf numFmtId="166" fontId="1" fillId="4" borderId="21" xfId="0" applyNumberFormat="1" applyFont="1" applyFill="1" applyBorder="1" applyAlignment="1">
      <alignment horizontal="right"/>
    </xf>
    <xf numFmtId="166" fontId="1" fillId="5" borderId="21" xfId="0" applyNumberFormat="1" applyFont="1" applyFill="1" applyBorder="1" applyAlignment="1">
      <alignment horizontal="right"/>
    </xf>
    <xf numFmtId="166" fontId="1" fillId="15" borderId="21" xfId="0" applyNumberFormat="1" applyFont="1" applyFill="1" applyBorder="1" applyAlignment="1">
      <alignment horizontal="right"/>
    </xf>
    <xf numFmtId="166" fontId="1" fillId="16" borderId="21" xfId="0" applyNumberFormat="1" applyFont="1" applyFill="1" applyBorder="1" applyAlignment="1">
      <alignment horizontal="right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164" fontId="11" fillId="6" borderId="1" xfId="0" applyNumberFormat="1" applyFont="1" applyFill="1" applyBorder="1" applyAlignment="1" applyProtection="1">
      <alignment horizontal="center" vertical="center"/>
      <protection locked="0"/>
    </xf>
    <xf numFmtId="44" fontId="11" fillId="6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4" fontId="4" fillId="3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8" fillId="14" borderId="14" xfId="1" applyFont="1" applyFill="1" applyBorder="1" applyAlignment="1" applyProtection="1">
      <alignment horizontal="center" vertical="top" wrapText="1"/>
      <protection locked="0"/>
    </xf>
    <xf numFmtId="0" fontId="18" fillId="5" borderId="14" xfId="1" applyFont="1" applyFill="1" applyBorder="1" applyAlignment="1" applyProtection="1">
      <alignment horizontal="center"/>
      <protection locked="0"/>
    </xf>
    <xf numFmtId="0" fontId="15" fillId="16" borderId="13" xfId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2" fillId="10" borderId="3" xfId="0" applyFont="1" applyFill="1" applyBorder="1" applyAlignment="1" applyProtection="1">
      <alignment vertical="top" wrapText="1"/>
      <protection locked="0"/>
    </xf>
    <xf numFmtId="0" fontId="2" fillId="9" borderId="1" xfId="0" applyFont="1" applyFill="1" applyBorder="1" applyAlignment="1" applyProtection="1">
      <alignment vertical="top" wrapText="1"/>
      <protection locked="0"/>
    </xf>
    <xf numFmtId="0" fontId="2" fillId="8" borderId="3" xfId="0" applyFont="1" applyFill="1" applyBorder="1" applyAlignment="1" applyProtection="1">
      <alignment vertical="top" wrapText="1"/>
      <protection locked="0"/>
    </xf>
    <xf numFmtId="0" fontId="1" fillId="8" borderId="5" xfId="0" applyFont="1" applyFill="1" applyBorder="1" applyAlignment="1" applyProtection="1">
      <alignment vertical="top"/>
      <protection locked="0"/>
    </xf>
    <xf numFmtId="0" fontId="1" fillId="8" borderId="3" xfId="0" applyFont="1" applyFill="1" applyBorder="1" applyAlignment="1" applyProtection="1">
      <alignment vertical="top"/>
      <protection locked="0"/>
    </xf>
    <xf numFmtId="0" fontId="2" fillId="7" borderId="2" xfId="0" applyFont="1" applyFill="1" applyBorder="1" applyAlignment="1" applyProtection="1">
      <alignment vertical="top" wrapText="1"/>
      <protection locked="0"/>
    </xf>
    <xf numFmtId="0" fontId="1" fillId="7" borderId="5" xfId="0" applyFont="1" applyFill="1" applyBorder="1" applyAlignment="1" applyProtection="1">
      <alignment vertical="top"/>
      <protection locked="0"/>
    </xf>
    <xf numFmtId="0" fontId="1" fillId="7" borderId="23" xfId="0" applyFont="1" applyFill="1" applyBorder="1" applyAlignment="1" applyProtection="1">
      <alignment vertical="top"/>
      <protection locked="0"/>
    </xf>
    <xf numFmtId="0" fontId="1" fillId="7" borderId="4" xfId="0" applyFont="1" applyFill="1" applyBorder="1" applyAlignment="1" applyProtection="1">
      <alignment vertical="top"/>
      <protection locked="0"/>
    </xf>
    <xf numFmtId="0" fontId="2" fillId="11" borderId="3" xfId="0" applyFont="1" applyFill="1" applyBorder="1" applyAlignment="1" applyProtection="1">
      <alignment vertical="top" wrapText="1"/>
      <protection locked="0"/>
    </xf>
    <xf numFmtId="0" fontId="1" fillId="11" borderId="5" xfId="0" applyFont="1" applyFill="1" applyBorder="1" applyAlignment="1" applyProtection="1">
      <alignment vertical="top" wrapText="1"/>
      <protection locked="0"/>
    </xf>
    <xf numFmtId="0" fontId="1" fillId="11" borderId="23" xfId="0" applyFont="1" applyFill="1" applyBorder="1" applyAlignment="1" applyProtection="1">
      <alignment vertical="top"/>
      <protection locked="0"/>
    </xf>
    <xf numFmtId="0" fontId="1" fillId="11" borderId="3" xfId="0" applyFont="1" applyFill="1" applyBorder="1" applyAlignment="1" applyProtection="1">
      <alignment vertical="top"/>
      <protection locked="0"/>
    </xf>
    <xf numFmtId="0" fontId="2" fillId="12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8" borderId="3" xfId="0" applyFont="1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18" fillId="15" borderId="27" xfId="1" applyFont="1" applyFill="1" applyBorder="1" applyAlignment="1" applyProtection="1">
      <alignment horizontal="center"/>
      <protection locked="0"/>
    </xf>
    <xf numFmtId="0" fontId="0" fillId="11" borderId="28" xfId="0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4" fillId="15" borderId="7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/>
    </xf>
    <xf numFmtId="0" fontId="11" fillId="6" borderId="2" xfId="0" applyFont="1" applyFill="1" applyBorder="1" applyAlignment="1">
      <alignment vertical="center"/>
    </xf>
    <xf numFmtId="0" fontId="15" fillId="10" borderId="3" xfId="1" applyFill="1" applyBorder="1" applyAlignment="1" applyProtection="1">
      <alignment vertical="top" wrapText="1"/>
      <protection locked="0"/>
    </xf>
    <xf numFmtId="0" fontId="15" fillId="9" borderId="1" xfId="1" applyFill="1" applyBorder="1" applyAlignment="1" applyProtection="1">
      <alignment vertical="top" wrapText="1"/>
      <protection locked="0"/>
    </xf>
    <xf numFmtId="0" fontId="1" fillId="8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5" fillId="8" borderId="2" xfId="1" applyFill="1" applyBorder="1" applyAlignment="1" applyProtection="1">
      <alignment vertical="top" wrapText="1"/>
      <protection locked="0"/>
    </xf>
    <xf numFmtId="0" fontId="15" fillId="7" borderId="2" xfId="1" applyFill="1" applyBorder="1" applyAlignment="1" applyProtection="1">
      <alignment vertical="top" wrapText="1"/>
      <protection locked="0"/>
    </xf>
    <xf numFmtId="0" fontId="1" fillId="7" borderId="2" xfId="0" applyFont="1" applyFill="1" applyBorder="1" applyAlignment="1">
      <alignment vertical="top" wrapText="1"/>
    </xf>
    <xf numFmtId="0" fontId="1" fillId="11" borderId="2" xfId="0" applyFont="1" applyFill="1" applyBorder="1" applyAlignment="1">
      <alignment vertical="top" wrapText="1"/>
    </xf>
    <xf numFmtId="0" fontId="15" fillId="11" borderId="2" xfId="1" applyFill="1" applyBorder="1" applyAlignment="1" applyProtection="1">
      <alignment vertical="top" wrapText="1"/>
      <protection locked="0"/>
    </xf>
    <xf numFmtId="0" fontId="15" fillId="12" borderId="1" xfId="1" applyFill="1" applyBorder="1" applyAlignment="1" applyProtection="1">
      <alignment vertical="top" wrapText="1"/>
      <protection locked="0"/>
    </xf>
    <xf numFmtId="0" fontId="15" fillId="2" borderId="2" xfId="1" applyFill="1" applyBorder="1" applyAlignment="1" applyProtection="1">
      <alignment vertical="top" wrapText="1"/>
      <protection locked="0"/>
    </xf>
    <xf numFmtId="0" fontId="0" fillId="0" borderId="23" xfId="0" applyBorder="1" applyAlignment="1">
      <alignment vertical="top" wrapText="1"/>
    </xf>
    <xf numFmtId="0" fontId="0" fillId="2" borderId="24" xfId="0" applyFill="1" applyBorder="1" applyAlignment="1">
      <alignment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CCFF"/>
      <color rgb="FFC5FFC5"/>
      <color rgb="FFB9FFFF"/>
      <color rgb="FFFFFF99"/>
      <color rgb="FF02A5C6"/>
      <color rgb="FF04D3FC"/>
      <color rgb="FFC9FFE4"/>
      <color rgb="FFEAF0F6"/>
      <color rgb="FFFF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polarstern-energie.de/oekogas/" TargetMode="External"/><Relationship Id="rId7" Type="http://schemas.openxmlformats.org/officeDocument/2006/relationships/hyperlink" Target="https://www.enspire-energie.de/biogas/" TargetMode="External"/><Relationship Id="rId2" Type="http://schemas.openxmlformats.org/officeDocument/2006/relationships/hyperlink" Target="https://www.greenpeace-energy.de/privatkunden/oekogas" TargetMode="External"/><Relationship Id="rId1" Type="http://schemas.openxmlformats.org/officeDocument/2006/relationships/hyperlink" Target="https://www.dew21.de/" TargetMode="External"/><Relationship Id="rId6" Type="http://schemas.openxmlformats.org/officeDocument/2006/relationships/hyperlink" Target="https://www.ews-schoenau.de/biogas/" TargetMode="External"/><Relationship Id="rId5" Type="http://schemas.openxmlformats.org/officeDocument/2006/relationships/hyperlink" Target="https://www.naturstrom.de/privatkunden/biogas/naturstrom-biogas/" TargetMode="External"/><Relationship Id="rId4" Type="http://schemas.openxmlformats.org/officeDocument/2006/relationships/hyperlink" Target="https://buergerwerke.de/oekogas/buergeroekoga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ws-schoenau.de/" TargetMode="External"/><Relationship Id="rId2" Type="http://schemas.openxmlformats.org/officeDocument/2006/relationships/hyperlink" Target="http://www.strom09.de/" TargetMode="External"/><Relationship Id="rId1" Type="http://schemas.openxmlformats.org/officeDocument/2006/relationships/hyperlink" Target="http://www.lichtblick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naturstrom.de/" TargetMode="External"/><Relationship Id="rId4" Type="http://schemas.openxmlformats.org/officeDocument/2006/relationships/hyperlink" Target="http://www.greenpeace-energy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9" sqref="C9:C11"/>
    </sheetView>
  </sheetViews>
  <sheetFormatPr baseColWidth="10" defaultRowHeight="12.75" x14ac:dyDescent="0.25"/>
  <cols>
    <col min="1" max="1" width="33.28515625" style="1" customWidth="1"/>
    <col min="2" max="2" width="23.140625" style="1" customWidth="1"/>
    <col min="3" max="3" width="34.5703125" style="2" customWidth="1"/>
    <col min="4" max="4" width="25.7109375" style="1" customWidth="1"/>
    <col min="5" max="5" width="24.140625" style="3" customWidth="1"/>
    <col min="6" max="6" width="24.140625" style="4" customWidth="1"/>
    <col min="7" max="7" width="22.28515625" style="4" customWidth="1"/>
    <col min="8" max="8" width="24.5703125" style="5" customWidth="1"/>
    <col min="9" max="9" width="34.140625" style="2" customWidth="1"/>
    <col min="10" max="16384" width="11.42578125" style="1"/>
  </cols>
  <sheetData>
    <row r="1" spans="1:9" ht="15.75" x14ac:dyDescent="0.25">
      <c r="A1" s="218" t="s">
        <v>87</v>
      </c>
      <c r="B1" s="218"/>
      <c r="C1" s="219"/>
      <c r="D1" s="219"/>
      <c r="E1" s="219"/>
      <c r="F1" s="219"/>
      <c r="G1" s="219"/>
      <c r="H1" s="219"/>
      <c r="I1" s="219"/>
    </row>
    <row r="2" spans="1:9" ht="15.75" x14ac:dyDescent="0.25">
      <c r="A2" s="118"/>
      <c r="B2" s="195"/>
      <c r="C2" s="119"/>
      <c r="D2" s="119"/>
      <c r="E2" s="119"/>
      <c r="F2" s="119"/>
      <c r="G2" s="119"/>
      <c r="H2" s="119"/>
      <c r="I2" s="119"/>
    </row>
    <row r="6" spans="1:9" s="6" customFormat="1" ht="21" customHeight="1" x14ac:dyDescent="0.25">
      <c r="A6" s="91" t="s">
        <v>0</v>
      </c>
      <c r="B6" s="91" t="s">
        <v>89</v>
      </c>
      <c r="C6" s="92"/>
      <c r="D6" s="93" t="s">
        <v>1</v>
      </c>
      <c r="E6" s="94" t="s">
        <v>2</v>
      </c>
      <c r="F6" s="95" t="s">
        <v>5</v>
      </c>
      <c r="G6" s="95" t="s">
        <v>3</v>
      </c>
      <c r="H6" s="96" t="s">
        <v>48</v>
      </c>
      <c r="I6" s="92" t="s">
        <v>4</v>
      </c>
    </row>
    <row r="7" spans="1:9" s="6" customFormat="1" ht="21" customHeight="1" x14ac:dyDescent="0.25">
      <c r="A7" s="91" t="s">
        <v>88</v>
      </c>
      <c r="B7" s="242"/>
      <c r="C7" s="169"/>
      <c r="D7" s="189">
        <v>15000</v>
      </c>
      <c r="E7" s="190"/>
      <c r="F7" s="191"/>
      <c r="G7" s="191"/>
      <c r="H7" s="192"/>
      <c r="I7" s="193"/>
    </row>
    <row r="8" spans="1:9" s="6" customFormat="1" ht="28.5" customHeight="1" x14ac:dyDescent="0.25">
      <c r="A8" s="201" t="s">
        <v>90</v>
      </c>
      <c r="B8" s="254" t="s">
        <v>91</v>
      </c>
      <c r="C8" s="25" t="s">
        <v>12</v>
      </c>
      <c r="D8" s="31"/>
      <c r="E8" s="32"/>
      <c r="F8" s="33"/>
      <c r="G8" s="33"/>
      <c r="H8" s="34"/>
      <c r="I8" s="35"/>
    </row>
    <row r="9" spans="1:9" x14ac:dyDescent="0.25">
      <c r="A9" s="202" t="s">
        <v>34</v>
      </c>
      <c r="B9" s="246"/>
      <c r="C9" s="224" t="s">
        <v>41</v>
      </c>
      <c r="D9" s="37">
        <f>D7</f>
        <v>15000</v>
      </c>
      <c r="E9" s="38">
        <v>5.6300000000000003E-2</v>
      </c>
      <c r="F9" s="39">
        <v>132.74</v>
      </c>
      <c r="G9" s="170">
        <f>IF(D9=0,"0,00",D9*E9+F9)</f>
        <v>977.24</v>
      </c>
      <c r="H9" s="40">
        <f>0.11288889*D9</f>
        <v>1693.3333500000001</v>
      </c>
      <c r="I9" s="36"/>
    </row>
    <row r="10" spans="1:9" ht="12.75" customHeight="1" x14ac:dyDescent="0.25">
      <c r="A10" s="203" t="s">
        <v>29</v>
      </c>
      <c r="B10" s="246"/>
      <c r="C10" s="225"/>
      <c r="D10" s="26">
        <f>D7</f>
        <v>15000</v>
      </c>
      <c r="E10" s="27">
        <v>5.57E-2</v>
      </c>
      <c r="F10" s="28">
        <v>132.74</v>
      </c>
      <c r="G10" s="171">
        <f t="shared" ref="G10:G16" si="0">IF(D10=0,"0,00",D10*E10+F10)</f>
        <v>968.24</v>
      </c>
      <c r="H10" s="29">
        <f t="shared" ref="H10:H14" si="1">0.11288889*D10</f>
        <v>1693.3333500000001</v>
      </c>
      <c r="I10" s="30"/>
    </row>
    <row r="11" spans="1:9" ht="12.75" customHeight="1" x14ac:dyDescent="0.25">
      <c r="A11" s="203" t="s">
        <v>30</v>
      </c>
      <c r="B11" s="255"/>
      <c r="C11" s="226"/>
      <c r="D11" s="26">
        <f>D7</f>
        <v>15000</v>
      </c>
      <c r="E11" s="27">
        <v>5.5100000000000003E-2</v>
      </c>
      <c r="F11" s="28">
        <v>132.74</v>
      </c>
      <c r="G11" s="171">
        <f t="shared" si="0"/>
        <v>959.24</v>
      </c>
      <c r="H11" s="29">
        <f t="shared" si="1"/>
        <v>1693.3333500000001</v>
      </c>
      <c r="I11" s="30"/>
    </row>
    <row r="12" spans="1:9" ht="15" x14ac:dyDescent="0.25">
      <c r="A12" s="203" t="s">
        <v>31</v>
      </c>
      <c r="B12" s="256"/>
      <c r="C12" s="222" t="s">
        <v>45</v>
      </c>
      <c r="D12" s="26">
        <f>D7</f>
        <v>15000</v>
      </c>
      <c r="E12" s="27">
        <v>6.4100000000000004E-2</v>
      </c>
      <c r="F12" s="28">
        <v>157.74</v>
      </c>
      <c r="G12" s="171">
        <f t="shared" si="0"/>
        <v>1119.2400000000002</v>
      </c>
      <c r="H12" s="29">
        <f t="shared" si="1"/>
        <v>1693.3333500000001</v>
      </c>
      <c r="I12" s="30"/>
    </row>
    <row r="13" spans="1:9" ht="43.5" customHeight="1" x14ac:dyDescent="0.25">
      <c r="A13" s="203" t="s">
        <v>32</v>
      </c>
      <c r="B13" s="197"/>
      <c r="C13" s="223"/>
      <c r="D13" s="26">
        <f>D7</f>
        <v>15000</v>
      </c>
      <c r="E13" s="27">
        <v>6.2300000000000001E-2</v>
      </c>
      <c r="F13" s="28">
        <v>157.74</v>
      </c>
      <c r="G13" s="171">
        <f t="shared" si="0"/>
        <v>1092.24</v>
      </c>
      <c r="H13" s="29">
        <f t="shared" si="1"/>
        <v>1693.3333500000001</v>
      </c>
      <c r="I13" s="30"/>
    </row>
    <row r="14" spans="1:9" ht="63.75" x14ac:dyDescent="0.25">
      <c r="A14" s="203" t="s">
        <v>33</v>
      </c>
      <c r="B14" s="196"/>
      <c r="C14" s="30" t="s">
        <v>35</v>
      </c>
      <c r="D14" s="26">
        <f>D7</f>
        <v>15000</v>
      </c>
      <c r="E14" s="27">
        <v>6.2899999999999998E-2</v>
      </c>
      <c r="F14" s="28">
        <v>197.74</v>
      </c>
      <c r="G14" s="171">
        <f t="shared" si="0"/>
        <v>1141.24</v>
      </c>
      <c r="H14" s="29">
        <f t="shared" si="1"/>
        <v>1693.3333500000001</v>
      </c>
      <c r="I14" s="30"/>
    </row>
    <row r="15" spans="1:9" ht="63.75" x14ac:dyDescent="0.25">
      <c r="A15" s="204" t="s">
        <v>95</v>
      </c>
      <c r="B15" s="243" t="s">
        <v>92</v>
      </c>
      <c r="C15" s="65" t="s">
        <v>8</v>
      </c>
      <c r="D15" s="66">
        <f>D7</f>
        <v>15000</v>
      </c>
      <c r="E15" s="67">
        <v>6.3E-2</v>
      </c>
      <c r="F15" s="68">
        <f>12*9.9</f>
        <v>118.80000000000001</v>
      </c>
      <c r="G15" s="172">
        <f t="shared" si="0"/>
        <v>1063.8</v>
      </c>
      <c r="H15" s="69">
        <f>0.11288889*D15*0.9925</f>
        <v>1680.6333498750002</v>
      </c>
      <c r="I15" s="65" t="s">
        <v>47</v>
      </c>
    </row>
    <row r="16" spans="1:9" ht="63.75" x14ac:dyDescent="0.25">
      <c r="A16" s="205" t="s">
        <v>94</v>
      </c>
      <c r="B16" s="244" t="s">
        <v>93</v>
      </c>
      <c r="C16" s="60" t="s">
        <v>14</v>
      </c>
      <c r="D16" s="61">
        <f>D7</f>
        <v>15000</v>
      </c>
      <c r="E16" s="62">
        <v>7.4099999999999999E-2</v>
      </c>
      <c r="F16" s="63">
        <f>14.09*12</f>
        <v>169.07999999999998</v>
      </c>
      <c r="G16" s="173">
        <f t="shared" si="0"/>
        <v>1280.58</v>
      </c>
      <c r="H16" s="64">
        <f>0.11288889*D16*0</f>
        <v>0</v>
      </c>
      <c r="I16" s="60" t="s">
        <v>43</v>
      </c>
    </row>
    <row r="17" spans="1:9" ht="42.75" customHeight="1" x14ac:dyDescent="0.25">
      <c r="A17" s="206" t="s">
        <v>97</v>
      </c>
      <c r="B17" s="248" t="s">
        <v>96</v>
      </c>
      <c r="C17" s="245" t="s">
        <v>10</v>
      </c>
      <c r="D17" s="52"/>
      <c r="E17" s="53"/>
      <c r="F17" s="54"/>
      <c r="G17" s="174"/>
      <c r="H17" s="55"/>
      <c r="I17" s="220" t="s">
        <v>42</v>
      </c>
    </row>
    <row r="18" spans="1:9" ht="12.75" customHeight="1" x14ac:dyDescent="0.25">
      <c r="A18" s="207" t="s">
        <v>36</v>
      </c>
      <c r="B18" s="246"/>
      <c r="C18" s="246"/>
      <c r="D18" s="56">
        <f>D7</f>
        <v>15000</v>
      </c>
      <c r="E18" s="57">
        <v>6.3799999999999996E-2</v>
      </c>
      <c r="F18" s="58">
        <f>9.9*12</f>
        <v>118.80000000000001</v>
      </c>
      <c r="G18" s="175">
        <f t="shared" ref="G18:G20" si="2">IF(D18=0,"0,00",D18*E18+F18)</f>
        <v>1075.8</v>
      </c>
      <c r="H18" s="59">
        <f>0.11288889*D18*0.95</f>
        <v>1608.6666825</v>
      </c>
      <c r="I18" s="220"/>
    </row>
    <row r="19" spans="1:9" x14ac:dyDescent="0.25">
      <c r="A19" s="207" t="s">
        <v>37</v>
      </c>
      <c r="B19" s="246"/>
      <c r="C19" s="246"/>
      <c r="D19" s="56">
        <f>D7</f>
        <v>15000</v>
      </c>
      <c r="E19" s="57">
        <v>6.6199999999999995E-2</v>
      </c>
      <c r="F19" s="58">
        <f t="shared" ref="F19:F20" si="3">9.9*12</f>
        <v>118.80000000000001</v>
      </c>
      <c r="G19" s="175">
        <f t="shared" si="2"/>
        <v>1111.8</v>
      </c>
      <c r="H19" s="59">
        <f>0.11288889*D19*0.9</f>
        <v>1524.0000150000001</v>
      </c>
      <c r="I19" s="221"/>
    </row>
    <row r="20" spans="1:9" x14ac:dyDescent="0.25">
      <c r="A20" s="208" t="s">
        <v>38</v>
      </c>
      <c r="B20" s="247"/>
      <c r="C20" s="247"/>
      <c r="D20" s="52">
        <f>D7</f>
        <v>15000</v>
      </c>
      <c r="E20" s="53">
        <v>0.1089</v>
      </c>
      <c r="F20" s="54">
        <f t="shared" si="3"/>
        <v>118.80000000000001</v>
      </c>
      <c r="G20" s="174">
        <f t="shared" si="2"/>
        <v>1752.3</v>
      </c>
      <c r="H20" s="55">
        <f>0.11288889*D20*0</f>
        <v>0</v>
      </c>
      <c r="I20" s="221"/>
    </row>
    <row r="21" spans="1:9" x14ac:dyDescent="0.25">
      <c r="A21" s="209" t="s">
        <v>99</v>
      </c>
      <c r="B21" s="249" t="s">
        <v>98</v>
      </c>
      <c r="C21" s="250" t="s">
        <v>11</v>
      </c>
      <c r="D21" s="41"/>
      <c r="E21" s="42"/>
      <c r="F21" s="43"/>
      <c r="G21" s="176"/>
      <c r="H21" s="44"/>
      <c r="I21" s="227" t="s">
        <v>44</v>
      </c>
    </row>
    <row r="22" spans="1:9" ht="15" customHeight="1" x14ac:dyDescent="0.25">
      <c r="A22" s="210" t="s">
        <v>39</v>
      </c>
      <c r="B22" s="246"/>
      <c r="C22" s="246"/>
      <c r="D22" s="45">
        <f>D7</f>
        <v>15000</v>
      </c>
      <c r="E22" s="46">
        <v>5.9499999999999997E-2</v>
      </c>
      <c r="F22" s="47">
        <f>9.9*12</f>
        <v>118.80000000000001</v>
      </c>
      <c r="G22" s="177">
        <f t="shared" ref="G22:G24" si="4">IF(D22=0,"0,00",D22*E22+F22)</f>
        <v>1011.3</v>
      </c>
      <c r="H22" s="48">
        <f>0.11288889*D22*0.9</f>
        <v>1524.0000150000001</v>
      </c>
      <c r="I22" s="228"/>
    </row>
    <row r="23" spans="1:9" ht="15" customHeight="1" x14ac:dyDescent="0.25">
      <c r="A23" s="211" t="s">
        <v>40</v>
      </c>
      <c r="B23" s="246"/>
      <c r="C23" s="246"/>
      <c r="D23" s="49">
        <f>D7</f>
        <v>15000</v>
      </c>
      <c r="E23" s="49">
        <v>6.4000000000000001E-2</v>
      </c>
      <c r="F23" s="50">
        <f t="shared" ref="F23:F29" si="5">9.9*12</f>
        <v>118.80000000000001</v>
      </c>
      <c r="G23" s="178">
        <f t="shared" si="4"/>
        <v>1078.8</v>
      </c>
      <c r="H23" s="51">
        <f>0.11288889*D23*0.8</f>
        <v>1354.6666800000003</v>
      </c>
      <c r="I23" s="228"/>
    </row>
    <row r="24" spans="1:9" ht="15" customHeight="1" x14ac:dyDescent="0.25">
      <c r="A24" s="212" t="s">
        <v>38</v>
      </c>
      <c r="B24" s="247"/>
      <c r="C24" s="247"/>
      <c r="D24" s="70">
        <f>D7</f>
        <v>15000</v>
      </c>
      <c r="E24" s="71">
        <v>9.9000000000000005E-2</v>
      </c>
      <c r="F24" s="73">
        <f t="shared" si="5"/>
        <v>118.80000000000001</v>
      </c>
      <c r="G24" s="179">
        <f t="shared" si="4"/>
        <v>1603.8</v>
      </c>
      <c r="H24" s="72">
        <f>0.11288889*D24*0</f>
        <v>0</v>
      </c>
      <c r="I24" s="229"/>
    </row>
    <row r="25" spans="1:9" ht="19.5" customHeight="1" x14ac:dyDescent="0.25">
      <c r="A25" s="213" t="s">
        <v>101</v>
      </c>
      <c r="B25" s="252" t="s">
        <v>100</v>
      </c>
      <c r="C25" s="251" t="s">
        <v>9</v>
      </c>
      <c r="D25" s="74"/>
      <c r="E25" s="75"/>
      <c r="F25" s="76"/>
      <c r="G25" s="180"/>
      <c r="H25" s="77"/>
      <c r="I25" s="251" t="s">
        <v>6</v>
      </c>
    </row>
    <row r="26" spans="1:9" ht="12.75" customHeight="1" x14ac:dyDescent="0.25">
      <c r="A26" s="214" t="s">
        <v>46</v>
      </c>
      <c r="B26" s="246"/>
      <c r="C26" s="246"/>
      <c r="D26" s="78">
        <f>D7</f>
        <v>15000</v>
      </c>
      <c r="E26" s="79">
        <v>5.9499999999999997E-2</v>
      </c>
      <c r="F26" s="80">
        <f t="shared" si="5"/>
        <v>118.80000000000001</v>
      </c>
      <c r="G26" s="181">
        <f t="shared" ref="G26:G29" si="6">IF(D26=0,"0,00",D26*E26+F26)</f>
        <v>1011.3</v>
      </c>
      <c r="H26" s="81">
        <f>0.11288889*D26</f>
        <v>1693.3333500000001</v>
      </c>
      <c r="I26" s="246"/>
    </row>
    <row r="27" spans="1:9" ht="12.75" customHeight="1" x14ac:dyDescent="0.25">
      <c r="A27" s="215" t="s">
        <v>39</v>
      </c>
      <c r="B27" s="246"/>
      <c r="C27" s="246"/>
      <c r="D27" s="87">
        <f>D7</f>
        <v>15000</v>
      </c>
      <c r="E27" s="88">
        <v>6.4000000000000001E-2</v>
      </c>
      <c r="F27" s="89">
        <f t="shared" si="5"/>
        <v>118.80000000000001</v>
      </c>
      <c r="G27" s="182">
        <f t="shared" si="6"/>
        <v>1078.8</v>
      </c>
      <c r="H27" s="90">
        <f>0.11288889*D27*0.9</f>
        <v>1524.0000150000001</v>
      </c>
      <c r="I27" s="246"/>
    </row>
    <row r="28" spans="1:9" ht="12.75" customHeight="1" x14ac:dyDescent="0.25">
      <c r="A28" s="216" t="s">
        <v>38</v>
      </c>
      <c r="B28" s="247"/>
      <c r="C28" s="247"/>
      <c r="D28" s="74">
        <f>D7</f>
        <v>15000</v>
      </c>
      <c r="E28" s="75">
        <v>0.1065</v>
      </c>
      <c r="F28" s="76">
        <f t="shared" si="5"/>
        <v>118.80000000000001</v>
      </c>
      <c r="G28" s="180">
        <f t="shared" si="6"/>
        <v>1716.3</v>
      </c>
      <c r="H28" s="77">
        <f>0.11288889*D28*0</f>
        <v>0</v>
      </c>
      <c r="I28" s="247"/>
    </row>
    <row r="29" spans="1:9" ht="81.75" customHeight="1" x14ac:dyDescent="0.25">
      <c r="A29" s="217" t="s">
        <v>103</v>
      </c>
      <c r="B29" s="253" t="s">
        <v>102</v>
      </c>
      <c r="C29" s="82" t="s">
        <v>13</v>
      </c>
      <c r="D29" s="83">
        <f>D7</f>
        <v>15000</v>
      </c>
      <c r="E29" s="84">
        <v>6.2E-2</v>
      </c>
      <c r="F29" s="85">
        <f t="shared" si="5"/>
        <v>118.80000000000001</v>
      </c>
      <c r="G29" s="183">
        <f t="shared" si="6"/>
        <v>1048.8</v>
      </c>
      <c r="H29" s="86">
        <f>0.11288889*D29*0.9</f>
        <v>1524.0000150000001</v>
      </c>
      <c r="I29" s="82" t="s">
        <v>104</v>
      </c>
    </row>
    <row r="31" spans="1:9" ht="14.25" x14ac:dyDescent="0.25">
      <c r="A31" s="1" t="s">
        <v>49</v>
      </c>
    </row>
  </sheetData>
  <sheetProtection password="97FC" sheet="1" objects="1" scenarios="1"/>
  <mergeCells count="13">
    <mergeCell ref="I25:I28"/>
    <mergeCell ref="B25:B28"/>
    <mergeCell ref="C25:C28"/>
    <mergeCell ref="B8:B11"/>
    <mergeCell ref="A1:I1"/>
    <mergeCell ref="I17:I20"/>
    <mergeCell ref="C12:C13"/>
    <mergeCell ref="C9:C11"/>
    <mergeCell ref="I21:I24"/>
    <mergeCell ref="C17:C20"/>
    <mergeCell ref="B17:B20"/>
    <mergeCell ref="B21:B24"/>
    <mergeCell ref="C21:C24"/>
  </mergeCells>
  <hyperlinks>
    <hyperlink ref="B8" r:id="rId1"/>
    <hyperlink ref="B15" r:id="rId2"/>
    <hyperlink ref="B16" r:id="rId3" location="/privat/oekogas"/>
    <hyperlink ref="B17" r:id="rId4"/>
    <hyperlink ref="B21" r:id="rId5"/>
    <hyperlink ref="B25" r:id="rId6"/>
    <hyperlink ref="B29" r:id="rId7"/>
  </hyperlinks>
  <pageMargins left="0.7" right="0.7" top="0.78740157499999996" bottom="0.78740157499999996" header="0.3" footer="0.3"/>
  <pageSetup paperSize="9" orientation="portrait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E24" sqref="E24"/>
    </sheetView>
  </sheetViews>
  <sheetFormatPr baseColWidth="10" defaultRowHeight="15" x14ac:dyDescent="0.25"/>
  <cols>
    <col min="1" max="1" width="34.140625" customWidth="1"/>
    <col min="2" max="2" width="12.140625" customWidth="1"/>
    <col min="3" max="3" width="13.42578125" bestFit="1" customWidth="1"/>
    <col min="4" max="8" width="12.140625" bestFit="1" customWidth="1"/>
    <col min="9" max="9" width="17.5703125" customWidth="1"/>
    <col min="10" max="10" width="17.7109375" customWidth="1"/>
    <col min="11" max="11" width="22.42578125" customWidth="1"/>
    <col min="12" max="13" width="19.85546875" customWidth="1"/>
    <col min="14" max="14" width="18.7109375" customWidth="1"/>
    <col min="16" max="21" width="11.42578125" style="23"/>
  </cols>
  <sheetData>
    <row r="1" spans="1:22" ht="15.75" x14ac:dyDescent="0.25">
      <c r="D1" s="7" t="s">
        <v>77</v>
      </c>
    </row>
    <row r="2" spans="1:22" ht="15.75" x14ac:dyDescent="0.25">
      <c r="A2" t="s">
        <v>15</v>
      </c>
      <c r="D2" s="7"/>
    </row>
    <row r="3" spans="1:22" ht="15.75" x14ac:dyDescent="0.25">
      <c r="A3" t="s">
        <v>16</v>
      </c>
      <c r="D3" s="7"/>
      <c r="L3" s="146"/>
      <c r="M3" s="146"/>
    </row>
    <row r="4" spans="1:22" ht="15.75" thickBot="1" x14ac:dyDescent="0.3">
      <c r="L4" s="146"/>
      <c r="M4" s="146"/>
    </row>
    <row r="5" spans="1:22" s="10" customFormat="1" ht="25.5" x14ac:dyDescent="0.25">
      <c r="A5" s="8"/>
      <c r="B5" s="232" t="s">
        <v>17</v>
      </c>
      <c r="C5" s="233"/>
      <c r="D5" s="233"/>
      <c r="E5" s="233"/>
      <c r="F5" s="233"/>
      <c r="G5" s="233"/>
      <c r="H5" s="234"/>
      <c r="I5" s="129" t="s">
        <v>18</v>
      </c>
      <c r="J5" s="129" t="s">
        <v>66</v>
      </c>
      <c r="K5" s="9" t="s">
        <v>7</v>
      </c>
      <c r="L5" s="238" t="s">
        <v>19</v>
      </c>
      <c r="M5" s="239"/>
      <c r="N5" s="156" t="s">
        <v>20</v>
      </c>
      <c r="P5" s="24"/>
      <c r="Q5" s="24"/>
      <c r="R5" s="24"/>
      <c r="S5" s="24"/>
      <c r="T5" s="24"/>
      <c r="U5" s="24"/>
    </row>
    <row r="6" spans="1:22" ht="21.75" customHeight="1" x14ac:dyDescent="0.25">
      <c r="A6" s="11"/>
      <c r="B6" s="235" t="s">
        <v>50</v>
      </c>
      <c r="C6" s="236"/>
      <c r="D6" s="236"/>
      <c r="E6" s="236"/>
      <c r="F6" s="236"/>
      <c r="G6" s="236"/>
      <c r="H6" s="237"/>
      <c r="I6" s="120" t="s">
        <v>50</v>
      </c>
      <c r="J6" s="120" t="s">
        <v>50</v>
      </c>
      <c r="K6" s="123" t="s">
        <v>50</v>
      </c>
      <c r="L6" s="240" t="s">
        <v>50</v>
      </c>
      <c r="M6" s="241"/>
      <c r="N6" s="157" t="s">
        <v>50</v>
      </c>
      <c r="O6" s="121"/>
      <c r="P6" s="122"/>
    </row>
    <row r="7" spans="1:22" ht="15.75" thickBot="1" x14ac:dyDescent="0.3">
      <c r="A7" s="13"/>
      <c r="B7" s="105" t="s">
        <v>53</v>
      </c>
      <c r="C7" s="105" t="s">
        <v>54</v>
      </c>
      <c r="D7" s="105" t="s">
        <v>55</v>
      </c>
      <c r="E7" s="105" t="s">
        <v>57</v>
      </c>
      <c r="F7" s="105" t="s">
        <v>59</v>
      </c>
      <c r="G7" s="105" t="s">
        <v>62</v>
      </c>
      <c r="H7" s="105" t="s">
        <v>63</v>
      </c>
      <c r="I7" s="130" t="s">
        <v>65</v>
      </c>
      <c r="J7" s="130" t="s">
        <v>67</v>
      </c>
      <c r="K7" s="12" t="s">
        <v>68</v>
      </c>
      <c r="L7" s="148" t="s">
        <v>73</v>
      </c>
      <c r="M7" s="148" t="s">
        <v>74</v>
      </c>
      <c r="N7" s="158" t="s">
        <v>75</v>
      </c>
    </row>
    <row r="8" spans="1:22" ht="15.75" thickBot="1" x14ac:dyDescent="0.3">
      <c r="A8" s="106" t="s">
        <v>86</v>
      </c>
      <c r="B8" s="124"/>
      <c r="C8" s="125" t="s">
        <v>21</v>
      </c>
      <c r="D8" s="125" t="s">
        <v>22</v>
      </c>
      <c r="E8" s="125" t="s">
        <v>23</v>
      </c>
      <c r="F8" s="125" t="s">
        <v>22</v>
      </c>
      <c r="G8" s="125" t="s">
        <v>21</v>
      </c>
      <c r="H8" s="125" t="s">
        <v>21</v>
      </c>
      <c r="I8" s="198" t="s">
        <v>70</v>
      </c>
      <c r="J8" s="198" t="s">
        <v>69</v>
      </c>
      <c r="K8" s="199" t="s">
        <v>71</v>
      </c>
      <c r="L8" s="230" t="s">
        <v>76</v>
      </c>
      <c r="M8" s="231"/>
      <c r="N8" s="200" t="s">
        <v>78</v>
      </c>
    </row>
    <row r="9" spans="1:22" ht="15.75" thickBot="1" x14ac:dyDescent="0.3">
      <c r="A9" s="14" t="s">
        <v>24</v>
      </c>
      <c r="B9" s="116">
        <v>0.30926999999999999</v>
      </c>
      <c r="C9" s="114">
        <v>0.2666</v>
      </c>
      <c r="D9" s="114">
        <v>0.26900000000000002</v>
      </c>
      <c r="E9" s="114">
        <v>0.27260000000000001</v>
      </c>
      <c r="F9" s="114">
        <v>0.28549999999999998</v>
      </c>
      <c r="G9" s="114">
        <v>0.28079999999999999</v>
      </c>
      <c r="H9" s="115">
        <v>0.2974</v>
      </c>
      <c r="I9" s="131">
        <v>0.30549999999999999</v>
      </c>
      <c r="J9" s="131">
        <v>0.29749999999999999</v>
      </c>
      <c r="K9" s="108">
        <v>0.29199999999999998</v>
      </c>
      <c r="L9" s="149">
        <v>0.29799999999999999</v>
      </c>
      <c r="M9" s="149">
        <v>0.31</v>
      </c>
      <c r="N9" s="159">
        <v>0.28949999999999998</v>
      </c>
    </row>
    <row r="10" spans="1:22" ht="15.75" thickBot="1" x14ac:dyDescent="0.3">
      <c r="A10" s="14" t="s">
        <v>25</v>
      </c>
      <c r="B10" s="117">
        <f>152.68/12</f>
        <v>12.723333333333334</v>
      </c>
      <c r="C10" s="107">
        <f>158.1/12</f>
        <v>13.174999999999999</v>
      </c>
      <c r="D10" s="107">
        <f>158.1/12</f>
        <v>13.174999999999999</v>
      </c>
      <c r="E10" s="107">
        <f>158.1/12</f>
        <v>13.174999999999999</v>
      </c>
      <c r="F10" s="107">
        <f>166.1/12</f>
        <v>13.841666666666667</v>
      </c>
      <c r="G10" s="107">
        <f>166.1/12</f>
        <v>13.841666666666667</v>
      </c>
      <c r="H10" s="109">
        <f>177.1/12</f>
        <v>14.758333333333333</v>
      </c>
      <c r="I10" s="132">
        <f>119.4/12</f>
        <v>9.9500000000000011</v>
      </c>
      <c r="J10" s="132">
        <v>9.09</v>
      </c>
      <c r="K10" s="110">
        <f>9.95</f>
        <v>9.9499999999999993</v>
      </c>
      <c r="L10" s="150">
        <f>106.8/12</f>
        <v>8.9</v>
      </c>
      <c r="M10" s="150">
        <f>106.8/12</f>
        <v>8.9</v>
      </c>
      <c r="N10" s="160">
        <f>106.8/12</f>
        <v>8.9</v>
      </c>
    </row>
    <row r="11" spans="1:22" ht="15.75" thickBot="1" x14ac:dyDescent="0.3">
      <c r="A11" s="14" t="s">
        <v>26</v>
      </c>
      <c r="B11" s="15"/>
      <c r="C11" s="15"/>
      <c r="D11" s="15"/>
      <c r="E11" s="15"/>
      <c r="F11" s="15"/>
      <c r="G11" s="15"/>
      <c r="H11" s="15"/>
      <c r="I11" s="133"/>
      <c r="J11" s="133"/>
      <c r="K11" s="16"/>
      <c r="L11" s="151"/>
      <c r="M11" s="151"/>
      <c r="N11" s="161"/>
    </row>
    <row r="12" spans="1:22" ht="15.75" thickBot="1" x14ac:dyDescent="0.3">
      <c r="A12" s="97">
        <v>1000</v>
      </c>
      <c r="B12" s="107">
        <f>SUM(A12*$B$9+12*$B$10)</f>
        <v>461.95</v>
      </c>
      <c r="C12" s="107">
        <f>SUM(A12*C9+12*C10)</f>
        <v>424.70000000000005</v>
      </c>
      <c r="D12" s="107">
        <f>SUM(A12*D9+12*D10)</f>
        <v>427.1</v>
      </c>
      <c r="E12" s="107">
        <f>SUM(A12*E9+12*E10)</f>
        <v>430.70000000000005</v>
      </c>
      <c r="F12" s="107">
        <f>SUM(A12*F9+12*F10)</f>
        <v>451.6</v>
      </c>
      <c r="G12" s="107">
        <f>SUM(A12*G9+12*G10)</f>
        <v>446.9</v>
      </c>
      <c r="H12" s="107">
        <f>SUM(A12*H9+12*H10)</f>
        <v>474.5</v>
      </c>
      <c r="I12" s="134">
        <f>SUM(A12*I9+12*I10)</f>
        <v>424.9</v>
      </c>
      <c r="J12" s="135">
        <f>SUM(A12*J9+12*J10)</f>
        <v>406.58</v>
      </c>
      <c r="K12" s="111">
        <f>SUM(A12*K9+12*K10)</f>
        <v>411.4</v>
      </c>
      <c r="L12" s="152">
        <f>SUM(A12*L9+12*L10)</f>
        <v>404.8</v>
      </c>
      <c r="M12" s="152">
        <f>SUM(A12*M9+12*M10)</f>
        <v>416.8</v>
      </c>
      <c r="N12" s="162">
        <f>SUM(A12*N9+12*N10)</f>
        <v>396.3</v>
      </c>
      <c r="V12" s="23"/>
    </row>
    <row r="13" spans="1:22" ht="15.75" thickBot="1" x14ac:dyDescent="0.3">
      <c r="A13" s="98">
        <v>2000</v>
      </c>
      <c r="B13" s="107">
        <f t="shared" ref="B13:B19" si="0">SUM(A13*$B$9+12*$B$10)</f>
        <v>771.22</v>
      </c>
      <c r="C13" s="107">
        <f>SUM(A13*C9+12*C10)</f>
        <v>691.30000000000007</v>
      </c>
      <c r="D13" s="107">
        <f>SUM(A13*D9+12*D10)</f>
        <v>696.1</v>
      </c>
      <c r="E13" s="107">
        <f>SUM(A13*E9+12*E10)</f>
        <v>703.30000000000007</v>
      </c>
      <c r="F13" s="107">
        <f>SUM(A13*F9+12*F10)</f>
        <v>737.1</v>
      </c>
      <c r="G13" s="107">
        <f>SUM(A13*G9+12*G10)</f>
        <v>727.7</v>
      </c>
      <c r="H13" s="107">
        <f>SUM(A13*H9+12*H10)</f>
        <v>771.9</v>
      </c>
      <c r="I13" s="136">
        <f>SUM(A13*I9+12*I10)</f>
        <v>730.4</v>
      </c>
      <c r="J13" s="137">
        <f>(A13*J9+12*J10)</f>
        <v>704.08</v>
      </c>
      <c r="K13" s="113">
        <f>SUM(A13*K9+12*K10)</f>
        <v>703.4</v>
      </c>
      <c r="L13" s="150">
        <f>SUM(A13*L9+12*L10)</f>
        <v>702.8</v>
      </c>
      <c r="M13" s="150">
        <f>SUM(A13*M9+12*M10)</f>
        <v>726.8</v>
      </c>
      <c r="N13" s="163">
        <f>SUM(A13*N9+12*N10)</f>
        <v>685.8</v>
      </c>
      <c r="V13" s="23"/>
    </row>
    <row r="14" spans="1:22" ht="15.75" thickBot="1" x14ac:dyDescent="0.3">
      <c r="A14" s="98">
        <v>3000</v>
      </c>
      <c r="B14" s="107">
        <f t="shared" si="0"/>
        <v>1080.49</v>
      </c>
      <c r="C14" s="107">
        <f>SUM(A14*C9+12*C10)</f>
        <v>957.9</v>
      </c>
      <c r="D14" s="107">
        <f>SUM(A14*D9+12*D10)</f>
        <v>965.1</v>
      </c>
      <c r="E14" s="107">
        <f>SUM(A14*E9+12*E10)</f>
        <v>975.90000000000009</v>
      </c>
      <c r="F14" s="107">
        <f>SUM(A14*F9+12*F10)</f>
        <v>1022.5999999999999</v>
      </c>
      <c r="G14" s="107">
        <f>SUM(A14*G9+12*G10)</f>
        <v>1008.5</v>
      </c>
      <c r="H14" s="107">
        <f>SUM(A14*H9+12*H10)</f>
        <v>1069.3</v>
      </c>
      <c r="I14" s="136">
        <f>SUM(A14*I9+12*I10)</f>
        <v>1035.9000000000001</v>
      </c>
      <c r="J14" s="137">
        <f>(A14*J9+12*J10)</f>
        <v>1001.58</v>
      </c>
      <c r="K14" s="113">
        <f>SUM(A14*K9+12*K10)</f>
        <v>995.4</v>
      </c>
      <c r="L14" s="150">
        <f>SUM(A14*L9+12*L10)</f>
        <v>1000.8</v>
      </c>
      <c r="M14" s="150">
        <f>SUM(A14*M9+12*M10)</f>
        <v>1036.8</v>
      </c>
      <c r="N14" s="163">
        <f>SUM(A14*N9+12*N10)</f>
        <v>975.3</v>
      </c>
      <c r="V14" s="23"/>
    </row>
    <row r="15" spans="1:22" ht="15.75" thickBot="1" x14ac:dyDescent="0.3">
      <c r="A15" s="98">
        <v>4000</v>
      </c>
      <c r="B15" s="107">
        <f t="shared" si="0"/>
        <v>1389.76</v>
      </c>
      <c r="C15" s="107">
        <f>SUM(A15*C9+12*C10)</f>
        <v>1224.5</v>
      </c>
      <c r="D15" s="107">
        <f>SUM(A15*D9+12*D10)</f>
        <v>1234.0999999999999</v>
      </c>
      <c r="E15" s="107">
        <f>SUM(A15*E9+12*E10)</f>
        <v>1248.5</v>
      </c>
      <c r="F15" s="107">
        <f>SUM(A15*F9+12*F10)</f>
        <v>1308.0999999999999</v>
      </c>
      <c r="G15" s="107">
        <f>SUM(A15*G9+12*G10)</f>
        <v>1289.3</v>
      </c>
      <c r="H15" s="107">
        <f>SUM(A15*H9+12*H10)</f>
        <v>1366.6999999999998</v>
      </c>
      <c r="I15" s="136">
        <f>SUM(A15*I9+12*I10)</f>
        <v>1341.4</v>
      </c>
      <c r="J15" s="137">
        <f>(A15*J9+12*J10)</f>
        <v>1299.08</v>
      </c>
      <c r="K15" s="113">
        <f>SUM(A15*K9+12*K10)</f>
        <v>1287.4000000000001</v>
      </c>
      <c r="L15" s="150">
        <f>SUM(A15*L9+12*L10)</f>
        <v>1298.8</v>
      </c>
      <c r="M15" s="150">
        <f>SUM(A15*M9+12*M10)</f>
        <v>1346.8</v>
      </c>
      <c r="N15" s="163">
        <f>SUM(A15*N9+12*N10)</f>
        <v>1264.8</v>
      </c>
      <c r="V15" s="23"/>
    </row>
    <row r="16" spans="1:22" ht="15.75" thickBot="1" x14ac:dyDescent="0.3">
      <c r="A16" s="98">
        <v>5000</v>
      </c>
      <c r="B16" s="107">
        <f t="shared" si="0"/>
        <v>1699.03</v>
      </c>
      <c r="C16" s="107">
        <f>SUM(A16*C9+12*C10)</f>
        <v>1491.1</v>
      </c>
      <c r="D16" s="107">
        <f>SUM(A16*D9+12*D10)</f>
        <v>1503.1</v>
      </c>
      <c r="E16" s="107">
        <f>SUM(A16*E9+12*E10)</f>
        <v>1521.1</v>
      </c>
      <c r="F16" s="107">
        <f>SUM(A16*F9+12*F10)</f>
        <v>1593.5999999999997</v>
      </c>
      <c r="G16" s="107">
        <f>SUM(A16*G9+12*G10)</f>
        <v>1570.1</v>
      </c>
      <c r="H16" s="107">
        <f>SUM(A16*H9+12*H10)</f>
        <v>1664.1</v>
      </c>
      <c r="I16" s="136">
        <f>SUM(A16*I9+12*I10)</f>
        <v>1646.9</v>
      </c>
      <c r="J16" s="137">
        <f>(A16*J9+12*J10)</f>
        <v>1596.58</v>
      </c>
      <c r="K16" s="113">
        <f>SUM(A16*K9+12*K10)</f>
        <v>1579.4</v>
      </c>
      <c r="L16" s="150">
        <f>SUM(A16*L9+12*L11)</f>
        <v>1490</v>
      </c>
      <c r="M16" s="150">
        <f>SUM(A16*M9+12*M11)</f>
        <v>1550</v>
      </c>
      <c r="N16" s="163">
        <f>SUM(A16*N9+12*N10)</f>
        <v>1554.3</v>
      </c>
      <c r="V16" s="23"/>
    </row>
    <row r="17" spans="1:22" ht="15.75" thickBot="1" x14ac:dyDescent="0.3">
      <c r="A17" s="98">
        <v>6000</v>
      </c>
      <c r="B17" s="107">
        <f t="shared" si="0"/>
        <v>2008.3</v>
      </c>
      <c r="C17" s="107">
        <f>SUM(A17*C9+12*C10)</f>
        <v>1757.6999999999998</v>
      </c>
      <c r="D17" s="107">
        <f>SUM(A17*D9+12*D10)</f>
        <v>1772.1</v>
      </c>
      <c r="E17" s="107">
        <f>SUM(A17*E9+12*E10)</f>
        <v>1793.7</v>
      </c>
      <c r="F17" s="107">
        <f>SUM(A17*F9+12*F10)</f>
        <v>1879.0999999999997</v>
      </c>
      <c r="G17" s="107">
        <f>SUM(A17*G9+12*G10)</f>
        <v>1850.8999999999999</v>
      </c>
      <c r="H17" s="107">
        <f>SUM(A17*H9+12*H10)</f>
        <v>1961.5</v>
      </c>
      <c r="I17" s="136">
        <f>SUM(A17*I9+12*I10)</f>
        <v>1952.4</v>
      </c>
      <c r="J17" s="137">
        <f>(A17*J9+12*J10)</f>
        <v>1894.08</v>
      </c>
      <c r="K17" s="113">
        <f>SUM(A17*K9+12*K10)</f>
        <v>1871.4</v>
      </c>
      <c r="L17" s="150">
        <f>SUM(A17*L9+12*L10)</f>
        <v>1894.8</v>
      </c>
      <c r="M17" s="150">
        <f>SUM(A17*M9+12*M10)</f>
        <v>1966.8</v>
      </c>
      <c r="N17" s="163">
        <f>SUM(A17*N9+12*N10)</f>
        <v>1843.7999999999997</v>
      </c>
      <c r="V17" s="23"/>
    </row>
    <row r="18" spans="1:22" ht="15.75" thickBot="1" x14ac:dyDescent="0.3">
      <c r="A18" s="98">
        <v>7000</v>
      </c>
      <c r="B18" s="107">
        <f t="shared" si="0"/>
        <v>2317.5699999999997</v>
      </c>
      <c r="C18" s="107">
        <f>SUM(A18*C9+12*C10)</f>
        <v>2024.3</v>
      </c>
      <c r="D18" s="107">
        <f>SUM(A18*D9+12*D10)</f>
        <v>2041.1000000000001</v>
      </c>
      <c r="E18" s="107">
        <f>SUM(A18*E9+12*E10)</f>
        <v>2066.3000000000002</v>
      </c>
      <c r="F18" s="107">
        <f>SUM(A18*F9+12*F10)</f>
        <v>2164.6</v>
      </c>
      <c r="G18" s="107">
        <f>SUM(A18*G9+12*G10)</f>
        <v>2131.6999999999998</v>
      </c>
      <c r="H18" s="107">
        <f>SUM(A18*H9+12*H10)</f>
        <v>2258.9</v>
      </c>
      <c r="I18" s="136">
        <f>SUM(A18*I9+12*I10)</f>
        <v>2257.9</v>
      </c>
      <c r="J18" s="137">
        <f>(A18*J9+12*J10)</f>
        <v>2191.58</v>
      </c>
      <c r="K18" s="113">
        <f>SUM(A18*K9+12*K10)</f>
        <v>2163.3999999999996</v>
      </c>
      <c r="L18" s="150">
        <f>SUM(A18*L9+12*L10)</f>
        <v>2192.8000000000002</v>
      </c>
      <c r="M18" s="150">
        <f>SUM(A18*M9+12*M10)</f>
        <v>2276.8000000000002</v>
      </c>
      <c r="N18" s="163">
        <f>SUM(A18*N9+12*N10)</f>
        <v>2133.2999999999997</v>
      </c>
      <c r="V18" s="23"/>
    </row>
    <row r="19" spans="1:22" ht="15.75" thickBot="1" x14ac:dyDescent="0.3">
      <c r="A19" s="98">
        <v>8000</v>
      </c>
      <c r="B19" s="107">
        <f t="shared" si="0"/>
        <v>2626.8399999999997</v>
      </c>
      <c r="C19" s="107">
        <f>SUM(A19*C9+12*C10)</f>
        <v>2290.9</v>
      </c>
      <c r="D19" s="107">
        <f>SUM(A19*D9+12*D10)</f>
        <v>2310.1</v>
      </c>
      <c r="E19" s="107">
        <f>SUM(A19*E9+12*E10)</f>
        <v>2338.9</v>
      </c>
      <c r="F19" s="107">
        <f>SUM(A19*F9+12*F10)</f>
        <v>2450.1</v>
      </c>
      <c r="G19" s="107">
        <f>SUM(A19*G9+12*G10)</f>
        <v>2412.5</v>
      </c>
      <c r="H19" s="107">
        <f>SUM(A19*H9+12*H10)</f>
        <v>2556.2999999999997</v>
      </c>
      <c r="I19" s="136">
        <f>SUM(A19*I9+12*I10)</f>
        <v>2563.4</v>
      </c>
      <c r="J19" s="137">
        <f>(A19*J9+12*J10)</f>
        <v>2489.08</v>
      </c>
      <c r="K19" s="113">
        <f>SUM(A19*K9+12*K10)</f>
        <v>2455.4</v>
      </c>
      <c r="L19" s="150">
        <f>SUM(A19*L9+12*L10)</f>
        <v>2490.8000000000002</v>
      </c>
      <c r="M19" s="150">
        <f>SUM(A19*M9+12*M10)</f>
        <v>2586.8000000000002</v>
      </c>
      <c r="N19" s="163">
        <f>SUM(A19*N9+12*N10)</f>
        <v>2422.8000000000002</v>
      </c>
      <c r="V19" s="23"/>
    </row>
    <row r="20" spans="1:22" x14ac:dyDescent="0.25">
      <c r="A20" s="99"/>
      <c r="B20" s="100"/>
      <c r="C20" s="100"/>
      <c r="D20" s="100"/>
      <c r="E20" s="100"/>
      <c r="F20" s="101"/>
      <c r="G20" s="101"/>
      <c r="H20" s="100"/>
      <c r="I20" s="138"/>
      <c r="J20" s="139"/>
      <c r="K20" s="112"/>
      <c r="L20" s="153"/>
      <c r="M20" s="153"/>
      <c r="N20" s="164"/>
    </row>
    <row r="21" spans="1:22" x14ac:dyDescent="0.25">
      <c r="A21" s="17" t="s">
        <v>27</v>
      </c>
      <c r="B21" s="100"/>
      <c r="C21" s="100"/>
      <c r="D21" s="100"/>
      <c r="E21" s="100"/>
      <c r="F21" s="18"/>
      <c r="G21" s="18"/>
      <c r="H21" s="19"/>
      <c r="I21" s="140"/>
      <c r="J21" s="141"/>
      <c r="K21" s="102"/>
      <c r="L21" s="154"/>
      <c r="M21" s="154"/>
      <c r="N21" s="165"/>
    </row>
    <row r="22" spans="1:22" x14ac:dyDescent="0.25">
      <c r="A22" s="103" t="s">
        <v>28</v>
      </c>
      <c r="B22" s="100"/>
      <c r="C22" s="100"/>
      <c r="D22" s="100"/>
      <c r="E22" s="100"/>
      <c r="F22" s="20"/>
      <c r="G22" s="20"/>
      <c r="H22" s="20"/>
      <c r="I22" s="142"/>
      <c r="J22" s="143"/>
      <c r="K22" s="104"/>
      <c r="L22" s="155"/>
      <c r="M22" s="155"/>
      <c r="N22" s="166"/>
    </row>
    <row r="23" spans="1:22" ht="15.75" thickBot="1" x14ac:dyDescent="0.3">
      <c r="A23" s="194">
        <v>1560</v>
      </c>
      <c r="B23" s="184">
        <f>IF(A23=0,"0,00 €",SUM(A23*$B$9+12*$B$10))</f>
        <v>635.14120000000003</v>
      </c>
      <c r="C23" s="184">
        <f>IF(A23=0,"0,00 €",SUM(A23*C9+12*C10))</f>
        <v>573.99599999999998</v>
      </c>
      <c r="D23" s="184">
        <f>IF(A23=0,"0,00 €",SUM(A23*D9+12*D10))</f>
        <v>577.74</v>
      </c>
      <c r="E23" s="184">
        <f>IF(A23=0,"0,00 €",SUM(A23*E9+12*E10))</f>
        <v>583.35599999999999</v>
      </c>
      <c r="F23" s="184">
        <f>IF(A23=0,"0,00 €",SUM(A23*F9+12*F10))</f>
        <v>611.4799999999999</v>
      </c>
      <c r="G23" s="184">
        <f>IF(A23=0,"0,00 €",SUM(A23*G9+12*G10))</f>
        <v>604.14800000000002</v>
      </c>
      <c r="H23" s="185">
        <f>IF(A23=0,"0,00 €",SUM(A23*H9+12*H10))</f>
        <v>641.04399999999998</v>
      </c>
      <c r="I23" s="144">
        <f>IF(A23=0,"0,00 €",SUM(A23*I9+12*I10))</f>
        <v>595.98</v>
      </c>
      <c r="J23" s="144">
        <f>IF(A23=0,"0,00 €",SUM(A23*J9+12*J10))</f>
        <v>573.17999999999995</v>
      </c>
      <c r="K23" s="186">
        <f>IF(A23=0,"0,00 €",SUM(A23*K9+12*K10))</f>
        <v>574.91999999999996</v>
      </c>
      <c r="L23" s="187">
        <f>IF(A23=0,"0,00 €",SUM(A23*L9+12*L10))</f>
        <v>571.68000000000006</v>
      </c>
      <c r="M23" s="187">
        <f>IF(A23=0,"0,00 €",SUM(A23*M9+12*M10))</f>
        <v>590.40000000000009</v>
      </c>
      <c r="N23" s="188">
        <f>IF(A23=0,"0,00 €",SUM(A23*N9+12*N10))</f>
        <v>558.41999999999996</v>
      </c>
    </row>
    <row r="26" spans="1:22" ht="17.25" x14ac:dyDescent="0.25">
      <c r="A26" s="126" t="s">
        <v>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22" ht="17.25" x14ac:dyDescent="0.25">
      <c r="A27" s="126" t="s">
        <v>52</v>
      </c>
      <c r="B27" s="126"/>
      <c r="C27" s="126"/>
      <c r="D27" s="127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22" ht="17.25" x14ac:dyDescent="0.25">
      <c r="A28" s="126" t="s">
        <v>56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22" ht="17.25" x14ac:dyDescent="0.25">
      <c r="A29" s="126" t="s">
        <v>58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22" ht="17.25" x14ac:dyDescent="0.25">
      <c r="A30" s="126" t="s">
        <v>61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22" ht="17.25" x14ac:dyDescent="0.25">
      <c r="A31" s="126" t="s">
        <v>60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22" ht="17.25" x14ac:dyDescent="0.25">
      <c r="A32" s="126" t="s">
        <v>64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7.25" x14ac:dyDescent="0.25">
      <c r="A33" s="128" t="s">
        <v>72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17.25" x14ac:dyDescent="0.25">
      <c r="A34" s="128" t="s">
        <v>79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17.25" x14ac:dyDescent="0.25">
      <c r="A35" s="145" t="s">
        <v>80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</row>
    <row r="36" spans="1:14" ht="17.25" x14ac:dyDescent="0.25">
      <c r="A36" s="147" t="s">
        <v>82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ht="17.25" x14ac:dyDescent="0.25">
      <c r="A37" s="147" t="s">
        <v>81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x14ac:dyDescent="0.25">
      <c r="A38" s="147" t="s">
        <v>83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ht="17.25" x14ac:dyDescent="0.25">
      <c r="A39" s="167" t="s">
        <v>84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</row>
    <row r="40" spans="1:14" x14ac:dyDescent="0.25">
      <c r="A40" s="168" t="s">
        <v>85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</row>
    <row r="46" spans="1:14" ht="15.75" x14ac:dyDescent="0.25">
      <c r="A46" s="21"/>
      <c r="B46" s="21"/>
      <c r="C46" s="21"/>
      <c r="D46" s="7"/>
      <c r="E46" s="7"/>
      <c r="F46" s="7"/>
      <c r="G46" s="7"/>
      <c r="H46" s="7"/>
      <c r="I46" s="21"/>
      <c r="J46" s="21"/>
      <c r="K46" s="21"/>
      <c r="L46" s="21"/>
      <c r="M46" s="21"/>
      <c r="N46" s="21"/>
    </row>
    <row r="52" spans="1:1" x14ac:dyDescent="0.25">
      <c r="A52" s="22"/>
    </row>
  </sheetData>
  <sheetProtection password="AB04" sheet="1" objects="1" scenarios="1"/>
  <mergeCells count="5">
    <mergeCell ref="L8:M8"/>
    <mergeCell ref="B5:H5"/>
    <mergeCell ref="B6:H6"/>
    <mergeCell ref="L5:M5"/>
    <mergeCell ref="L6:M6"/>
  </mergeCells>
  <hyperlinks>
    <hyperlink ref="I8" r:id="rId1"/>
    <hyperlink ref="J8" r:id="rId2"/>
    <hyperlink ref="K8" r:id="rId3"/>
    <hyperlink ref="L8" r:id="rId4"/>
    <hyperlink ref="N8" r:id="rId5"/>
  </hyperlinks>
  <pageMargins left="0.7" right="0.7" top="0.78740157499999996" bottom="0.78740157499999996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Erdgasrechner DEW21</vt:lpstr>
      <vt:lpstr>Stromrechner DEW21</vt:lpstr>
    </vt:vector>
  </TitlesOfParts>
  <Company>Potthoff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Mario</dc:creator>
  <cp:lastModifiedBy>Krüger, Mario</cp:lastModifiedBy>
  <dcterms:created xsi:type="dcterms:W3CDTF">2019-12-19T16:06:05Z</dcterms:created>
  <dcterms:modified xsi:type="dcterms:W3CDTF">2020-02-09T05:51:03Z</dcterms:modified>
</cp:coreProperties>
</file>